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<sst xmlns="http://schemas.openxmlformats.org/spreadsheetml/2006/main" count="2036" uniqueCount="795">
  <si>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</si>
  <si>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</si>
  <si>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</si>
  <si>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</si>
  <si>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</si>
  <si>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</si>
  <si>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</si>
  <si>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</si>
  <si>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</si>
  <si>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</si>
  <si>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</si>
  <si>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</si>
  <si>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</si>
  <si>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</si>
  <si>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</si>
  <si>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</si>
  <si>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</si>
  <si>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</si>
  <si>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</si>
  <si>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</si>
  <si>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</si>
  <si>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</si>
  <si>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</si>
  <si>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</si>
  <si>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</si>
  <si>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</si>
  <si>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</si>
  <si>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</si>
  <si>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</si>
  <si>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</si>
  <si>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</si>
  <si>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</si>
  <si>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</si>
  <si>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</si>
  <si>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</si>
  <si>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</si>
  <si>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</si>
  <si>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</si>
  <si>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</si>
  <si>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</si>
  <si>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</si>
  <si>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</si>
  <si>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</si>
  <si>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</si>
  <si>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</si>
  <si>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</si>
  <si>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</si>
  <si>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</si>
  <si>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</si>
  <si>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</si>
  <si>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</si>
  <si>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</si>
  <si>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</si>
  <si>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</si>
  <si>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</si>
  <si>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</si>
  <si>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</si>
  <si>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</si>
  <si>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</si>
  <si>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</si>
  <si>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</si>
  <si>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</si>
  <si>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</si>
  <si>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</si>
  <si>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</si>
  <si>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</si>
  <si>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</si>
  <si>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</si>
  <si>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</si>
  <si>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</si>
  <si>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</si>
  <si>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</si>
  <si>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</si>
  <si>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</si>
  <si>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</si>
  <si>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</si>
  <si>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</si>
  <si>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</si>
  <si>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</si>
  <si>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</si>
  <si>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</si>
  <si>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</si>
  <si>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</si>
  <si>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</si>
  <si>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</si>
  <si>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</si>
  <si>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</si>
  <si>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</si>
  <si>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</si>
  <si>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</si>
  <si>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</si>
  <si>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</si>
  <si>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</si>
  <si>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</si>
  <si>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</si>
  <si>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</si>
  <si>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</si>
  <si>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</si>
  <si>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</si>
  <si>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</si>
  <si>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</si>
  <si>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</si>
  <si>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</si>
  <si>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</si>
  <si>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</si>
  <si>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</si>
  <si>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</si>
  <si>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</si>
  <si>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</si>
  <si>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</si>
  <si>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</si>
  <si>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</si>
  <si>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</si>
  <si>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</si>
  <si>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</si>
  <si>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</si>
  <si>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</si>
  <si>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</si>
  <si>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</si>
  <si>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</si>
  <si>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</si>
  <si>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</si>
  <si>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</si>
  <si>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</si>
  <si>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</si>
  <si>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</si>
  <si>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</si>
  <si>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</si>
  <si>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</si>
  <si>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</si>
  <si>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</si>
  <si>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</si>
  <si>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</si>
  <si>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</si>
  <si>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</si>
  <si>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</si>
  <si>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</si>
  <si>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</si>
  <si>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</si>
  <si>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</si>
  <si>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</si>
  <si>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</si>
  <si>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</si>
  <si>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</si>
  <si>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</si>
  <si>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</si>
  <si>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</si>
  <si>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</si>
  <si>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</si>
  <si>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</si>
  <si>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</si>
  <si>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</si>
  <si>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</si>
  <si>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</si>
  <si>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</si>
  <si>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</si>
  <si>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</si>
  <si>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</si>
  <si>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</si>
  <si>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</si>
  <si>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</si>
  <si>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</si>
  <si>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</si>
  <si>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</si>
  <si>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</si>
  <si>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</si>
  <si>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</si>
  <si>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</si>
  <si>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</si>
  <si>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</si>
  <si>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</si>
  <si>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</si>
  <si>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</si>
  <si>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</si>
  <si>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</si>
  <si>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</si>
  <si>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</si>
  <si>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</si>
  <si>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</si>
  <si>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</si>
  <si>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</si>
  <si>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</si>
  <si>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</si>
  <si>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</si>
  <si>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</si>
  <si>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</si>
  <si>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</si>
  <si>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</si>
  <si>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</si>
  <si>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</si>
  <si>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</si>
  <si>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</si>
  <si>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</si>
  <si>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</si>
  <si>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</si>
  <si>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</si>
  <si>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</si>
  <si>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</si>
  <si>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</si>
  <si>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</si>
  <si>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</si>
  <si>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</si>
  <si>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</si>
  <si>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</si>
  <si>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</si>
  <si>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</si>
  <si>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</si>
  <si>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</si>
  <si>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</si>
  <si>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</si>
  <si>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</si>
  <si>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</si>
  <si>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nzherald</t>
  </si>
  <si>
    <t>kookiekatze</t>
  </si>
  <si>
    <t>mezors</t>
  </si>
  <si>
    <t>iburs17</t>
  </si>
  <si>
    <t>wmwaimeng</t>
  </si>
  <si>
    <t>pangkheeteik</t>
  </si>
  <si>
    <t>pritha_19k</t>
  </si>
  <si>
    <t>pip_kc</t>
  </si>
  <si>
    <t>immikhailhafiz</t>
  </si>
  <si>
    <t>cshenmei</t>
  </si>
  <si>
    <t>a_khaled_7</t>
  </si>
  <si>
    <t>zhukl</t>
  </si>
  <si>
    <t>n4vin</t>
  </si>
  <si>
    <t>klqueerwomendg</t>
  </si>
  <si>
    <t>natcromancer</t>
  </si>
  <si>
    <t>widermargins</t>
  </si>
  <si>
    <t>farmersweeklynz</t>
  </si>
  <si>
    <t>amassociation</t>
  </si>
  <si>
    <t>mediatorsinstit</t>
  </si>
  <si>
    <t>job_newzealand</t>
  </si>
  <si>
    <t>piquantexp</t>
  </si>
  <si>
    <t>Mentions</t>
  </si>
  <si>
    <t>Replies to</t>
  </si>
  <si>
    <t>The Ministry for Primary Industries is investigating Hell Pizza after receiving a number of complaints after a fake meat stunt.
https://t.co/zBS98Bf2Oz</t>
  </si>
  <si>
    <t>RT @nzherald: The Ministry for Primary Industries is investigating Hell Pizza after receiving a number of complaints after a fake meat stun…</t>
  </si>
  <si>
    <t>RT @PangKheeTeik: OMFG. Palm oil is sacred is it? And what country's good name lah? Our good name is fucked the moment we punish students f…</t>
  </si>
  <si>
    <t>OMFG. Palm oil is sacred is it? And what country's good name lah? Our good name is fucked the moment we punish students for challenging the state's lies. Same fucking tactics as BN. Fuck you Teresa Kok, Fuck you Ministry of Primary Industries and Fuck you Ministry of Education.</t>
  </si>
  <si>
    <t>Petition of Laura Griffin: Harsher penalties for animal abuse - Ministry for Primary Industries https://t.co/yuqkRKmZBx</t>
  </si>
  <si>
    <t>@piquantexp Yes. Not all situations warrant the "stick" approach. Sometimes you also need to make use of the "carrot" approach. 
What has the former achieved in this case, besides (even more) bad publicity for the Ministry of Primary Industries?</t>
  </si>
  <si>
    <t>RT @Natcromancer: Sometimes I wonder if the Ministry of Primary Industries should also include the tagline : "Sponsored by Sime Darby, IOI…</t>
  </si>
  <si>
    <t>Sometimes I wonder if the Ministry of Primary Industries should also include the tagline : "Sponsored by Sime Darby, IOI Corporation and United Plantations" because that's what the ministry protects and works for. The interests of mega conglomerates has been indoctrinated into us</t>
  </si>
  <si>
    <t>The Ministry for Primary Industries has apologised to farmers after two reviews pointed the finger at its poor handling of the Mycoplasma bovis crisis. https://t.co/LPw3o63uxe https://t.co/7O60x7KdIa</t>
  </si>
  <si>
    <t>The Government in New Zealand has decided to set up a #mediation system through the Ministry for Primary Industries. https://t.co/J9ttth1ISv</t>
  </si>
  <si>
    <t>RT @AMAssociation: The Government in New Zealand has decided to set up a #mediation system through the Ministry for Primary Industries. htt…</t>
  </si>
  <si>
    <t>NZ Ministry for Primary Industries: Senior Internal Communica... https://t.co/Sf3DmqjCye</t>
  </si>
  <si>
    <t>https://www.nzherald.co.nz/business/news/article.cfm?c_id=3&amp;objectid=12246057&amp;utm_source=twitter%26utm_medium%3Dsocial%26utm_campaign%3Dnzh_tw%20</t>
  </si>
  <si>
    <t>https://www.parliament.nz/en/pb/sc/submissions-and-advice/document/52SCPP_EVI_82702_PP2844/ministry-for-primary-industries</t>
  </si>
  <si>
    <t>https://farmersweekly.co.nz/section/agribusiness/view/mpi-were-very-sorry</t>
  </si>
  <si>
    <t>https://www.stuff.co.nz/business/farming/113835372/bankrupt-farmers-back-need-for-farm-debt-mediation</t>
  </si>
  <si>
    <t>https://www.jobs.as/job/19383591/Senior-Internal-Communications-Adviser/</t>
  </si>
  <si>
    <t>co.nz</t>
  </si>
  <si>
    <t>parliament.nz</t>
  </si>
  <si>
    <t>jobs.as</t>
  </si>
  <si>
    <t>mediation</t>
  </si>
  <si>
    <t>https://pbs.twimg.com/media/D-2rwfDXkAAaOab.jpg</t>
  </si>
  <si>
    <t>http://pbs.twimg.com/profile_images/918999457684795392/N1Yz6fcJ_normal.jpg</t>
  </si>
  <si>
    <t>http://pbs.twimg.com/profile_images/904315745886248961/dGgvUW7R_normal.jpg</t>
  </si>
  <si>
    <t>http://pbs.twimg.com/profile_images/1101073505225867264/us7m9pq4_normal.jpg</t>
  </si>
  <si>
    <t>http://pbs.twimg.com/profile_images/1070157916643028993/4XtQAub-_normal.jpg</t>
  </si>
  <si>
    <t>http://pbs.twimg.com/profile_images/1146433738944811008/2aXyHrI6_normal.jpg</t>
  </si>
  <si>
    <t>http://pbs.twimg.com/profile_images/986568245099540480/y-iXs6op_normal.jpg</t>
  </si>
  <si>
    <t>http://pbs.twimg.com/profile_images/1086932547932573696/c-pYNYyu_normal.jpg</t>
  </si>
  <si>
    <t>http://pbs.twimg.com/profile_images/916580192742604801/07k9WycW_normal.jpg</t>
  </si>
  <si>
    <t>http://pbs.twimg.com/profile_images/669532971821469696/Y7OCIAAj_normal.jpg</t>
  </si>
  <si>
    <t>http://pbs.twimg.com/profile_images/1149673953436192768/Kev9Pdcb_normal.jpg</t>
  </si>
  <si>
    <t>http://pbs.twimg.com/profile_images/1091244913021267969/MRWLl167_normal.jpg</t>
  </si>
  <si>
    <t>http://pbs.twimg.com/profile_images/1139829054956113921/ly5UTX3w_normal.png</t>
  </si>
  <si>
    <t>http://pbs.twimg.com/profile_images/1147032533093064705/2z-skA78_normal.jpg</t>
  </si>
  <si>
    <t>http://pbs.twimg.com/profile_images/1002403349801521152/aawv2jWC_normal.jpg</t>
  </si>
  <si>
    <t>http://pbs.twimg.com/profile_images/1067812837429374977/ItwxJfh3_normal.jpg</t>
  </si>
  <si>
    <t>http://pbs.twimg.com/profile_images/1145181787745689600/EAnRWkIP_normal.jpg</t>
  </si>
  <si>
    <t>http://pbs.twimg.com/profile_images/962108863603384320/g7wPJ7xJ_normal.jpg</t>
  </si>
  <si>
    <t>http://pbs.twimg.com/profile_images/3443366500/e2718a89593f5e0a3b0cf1ffc112418f_normal.jpeg</t>
  </si>
  <si>
    <t>http://pbs.twimg.com/profile_images/531434923911950336/6D9ASk3V_normal.png</t>
  </si>
  <si>
    <t>https://twitter.com/#!/nzherald/status/1146166680508407812</t>
  </si>
  <si>
    <t>https://twitter.com/#!/kookiekatze/status/1146286475027386373</t>
  </si>
  <si>
    <t>https://twitter.com/#!/mezors/status/1146389738053459968</t>
  </si>
  <si>
    <t>https://twitter.com/#!/iburs17/status/1146397999876075520</t>
  </si>
  <si>
    <t>https://twitter.com/#!/wmwaimeng/status/1146406075400257536</t>
  </si>
  <si>
    <t>https://twitter.com/#!/pangkheeteik/status/1146379908567818241</t>
  </si>
  <si>
    <t>https://twitter.com/#!/pritha_19k/status/1146406447074304000</t>
  </si>
  <si>
    <t>https://twitter.com/#!/pip_kc/status/1146559413508952066</t>
  </si>
  <si>
    <t>https://twitter.com/#!/immikhailhafiz/status/1146595611845619712</t>
  </si>
  <si>
    <t>https://twitter.com/#!/cshenmei/status/1147071892865503232</t>
  </si>
  <si>
    <t>https://twitter.com/#!/a_khaled_7/status/1147104903388520448</t>
  </si>
  <si>
    <t>https://twitter.com/#!/zhukl/status/1147107064302297088</t>
  </si>
  <si>
    <t>https://twitter.com/#!/n4vin/status/1147107371115671553</t>
  </si>
  <si>
    <t>https://twitter.com/#!/klqueerwomendg/status/1147114220070174720</t>
  </si>
  <si>
    <t>https://twitter.com/#!/natcromancer/status/1147070981363474432</t>
  </si>
  <si>
    <t>https://twitter.com/#!/widermargins/status/1147326785899528193</t>
  </si>
  <si>
    <t>https://twitter.com/#!/farmersweeklynz/status/1147762330522046464</t>
  </si>
  <si>
    <t>https://twitter.com/#!/amassociation/status/1148003906028486657</t>
  </si>
  <si>
    <t>https://twitter.com/#!/mediatorsinstit/status/1148129244565987328</t>
  </si>
  <si>
    <t>https://twitter.com/#!/job_newzealand/status/1149151378100621312</t>
  </si>
  <si>
    <t>1146166680508407812</t>
  </si>
  <si>
    <t>1146286475027386373</t>
  </si>
  <si>
    <t>1146389738053459968</t>
  </si>
  <si>
    <t>1146397999876075520</t>
  </si>
  <si>
    <t>1146406075400257536</t>
  </si>
  <si>
    <t>1146379908567818241</t>
  </si>
  <si>
    <t>1146406447074304000</t>
  </si>
  <si>
    <t>1146559413508952066</t>
  </si>
  <si>
    <t>1146595611845619712</t>
  </si>
  <si>
    <t>1147071892865503232</t>
  </si>
  <si>
    <t>1147104903388520448</t>
  </si>
  <si>
    <t>1147107064302297088</t>
  </si>
  <si>
    <t>1147107371115671553</t>
  </si>
  <si>
    <t>1147114220070174720</t>
  </si>
  <si>
    <t>1147070981363474432</t>
  </si>
  <si>
    <t>1147326785899528193</t>
  </si>
  <si>
    <t>1147762330522046464</t>
  </si>
  <si>
    <t>1148003906028486657</t>
  </si>
  <si>
    <t>1148129244565987328</t>
  </si>
  <si>
    <t>1149151378100621312</t>
  </si>
  <si>
    <t>1146379220995756032</t>
  </si>
  <si>
    <t>1146593943078895616</t>
  </si>
  <si>
    <t>1147070182826729473</t>
  </si>
  <si>
    <t/>
  </si>
  <si>
    <t>180324584</t>
  </si>
  <si>
    <t>272602354</t>
  </si>
  <si>
    <t>825822331108945920</t>
  </si>
  <si>
    <t>en</t>
  </si>
  <si>
    <t>ca</t>
  </si>
  <si>
    <t>Hootsuite Inc.</t>
  </si>
  <si>
    <t>Twitter for iPhone</t>
  </si>
  <si>
    <t>Twitter for Android</t>
  </si>
  <si>
    <t>Twitter Web Client</t>
  </si>
  <si>
    <t>Job Listings New Zealand</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</si>
  <si>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</si>
  <si>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</si>
  <si>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</si>
  <si>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</si>
  <si>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</si>
  <si>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</si>
  <si>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</si>
  <si>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</si>
  <si>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</si>
  <si>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</si>
  <si>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</si>
  <si>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</si>
  <si>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</si>
  <si>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</si>
  <si>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</si>
  <si>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</si>
  <si>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</si>
  <si>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</si>
  <si>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</si>
  <si>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</si>
  <si>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</si>
  <si>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</si>
  <si>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Kristine Brischke</t>
  </si>
  <si>
    <t>Pang Khee Teik</t>
  </si>
  <si>
    <t>Inge Bursell</t>
  </si>
  <si>
    <t>math nerd</t>
  </si>
  <si>
    <t>Pritha</t>
  </si>
  <si>
    <t>Phillipa Cunningham</t>
  </si>
  <si>
    <t>Mikhail Hafiz</t>
  </si>
  <si>
    <t>Wellington</t>
  </si>
  <si>
    <t>Char _xD83C__xDF31_</t>
  </si>
  <si>
    <t>Shielding Soybean Socialist _xD83D__xDEE1_️ _xD83C__xDFF3_️‍_xD83C__xDF08_  ⚧</t>
  </si>
  <si>
    <t>Amir Khaled</t>
  </si>
  <si>
    <t>zhukl _xD83C__xDFF3_️‍_xD83C__xDF08_</t>
  </si>
  <si>
    <t>pangolin</t>
  </si>
  <si>
    <t>KL Queer Women Discussion Group</t>
  </si>
  <si>
    <t>arithmoi</t>
  </si>
  <si>
    <t>Farmers Weekly NZ</t>
  </si>
  <si>
    <t>AustralianMediation</t>
  </si>
  <si>
    <t>Mediators’ Institute</t>
  </si>
  <si>
    <t>Jobs New Zealand</t>
  </si>
  <si>
    <t>News and views from http://t.co/9x70bG7MkZ via our editorial team. Follow our other accounts: https://t.co/NYjTlrTqvI</t>
  </si>
  <si>
    <t>“In order to maintain a tolerant society, the society must be intolerant of intolerance” so fuck off racists, sexists, moralists and all other ignorant tyrants!</t>
  </si>
  <si>
    <t>i sing everywhere in the closet | NB | S.H.E | GG | they/them</t>
  </si>
  <si>
    <t>Arts consultant for hire. Co-founder of Seksualiti Merdeka. Director of Art For Grabs. Editor of https://t.co/kWuKWXbuRu.</t>
  </si>
  <si>
    <t>Human</t>
  </si>
  <si>
    <t>is my display name not enough for you</t>
  </si>
  <si>
    <t>It is what it is</t>
  </si>
  <si>
    <t>Auckland</t>
  </si>
  <si>
    <t>Mixed race East meets West transatlantic hybrid - educated abroad but still in touch with my traditional roots | ميکهايل حافظ | Instagram: @itsme.mikhail</t>
  </si>
  <si>
    <t>Expelling of floccinaucinihilipilification elements and organism.</t>
  </si>
  <si>
    <t>square up, bigots &amp; climate change | co-founder of @letsredtalks</t>
  </si>
  <si>
    <t>It's ya girl Nat! I'm a trans lesbian and a socialist fighting for the the abolition of every possibility of oppression and exploitation. 
She/Her, 25</t>
  </si>
  <si>
    <t>Mozart is sunshine.</t>
  </si>
  <si>
    <t>Affirming queer women. Monthly discussion meet up for queer women in KL. To attend please email klqueerwomendg@gmail.com IG: klqwdg Curious Cat: klqueerwomendg</t>
  </si>
  <si>
    <t>student of Bible, religion, time-space, empire :: all tweets “in shadows and conjectures” (Maximos the Confessor)</t>
  </si>
  <si>
    <t>First for farmers! It’s where we deliver news, advice, inspiration &amp; the latest farm management information farmers.weekly@globalhq.co.nz Tweets by Bryan Gibson</t>
  </si>
  <si>
    <t>The AMA is a group of #Mediators and conflict resolution practitioners who provide private mediation services, consulting services, and education in #mediation.</t>
  </si>
  <si>
    <t>Mediators' Institute of Ireland (MII) is the professional assoc. for Mediators in RoI &amp; N Ire. Est in 1992, it promotes the use &amp; practice of quality mediation</t>
  </si>
  <si>
    <t>JOBS is an international job board that provides the latest job-matching 
features for Job Search and Staff Recruitment.</t>
  </si>
  <si>
    <t>New Zealand</t>
  </si>
  <si>
    <t>Berlin, Deutschland</t>
  </si>
  <si>
    <t>Everywhere</t>
  </si>
  <si>
    <t>Kuala Lumpur</t>
  </si>
  <si>
    <t>Kuala Lumpur on planet Earth..</t>
  </si>
  <si>
    <t>Malaysia</t>
  </si>
  <si>
    <t>Cheras, Selangor</t>
  </si>
  <si>
    <t>she/her _xD83C__xDFF3_‍_xD83C__xDF08_</t>
  </si>
  <si>
    <t>Damnsara</t>
  </si>
  <si>
    <t xml:space="preserve">Kuala Lumpur, Malaysia </t>
  </si>
  <si>
    <t>MY</t>
  </si>
  <si>
    <t>On a shooting star</t>
  </si>
  <si>
    <t>Kuala Lumpur Federal Territory</t>
  </si>
  <si>
    <t>Segambut Dalam, Malaysia</t>
  </si>
  <si>
    <t>GlobalHQ . Feilding . NZ</t>
  </si>
  <si>
    <t>Australia</t>
  </si>
  <si>
    <t>Ireland</t>
  </si>
  <si>
    <t>http://t.co/6YYn07VMEp</t>
  </si>
  <si>
    <t>https://t.co/pGfWvJCHww</t>
  </si>
  <si>
    <t>https://t.co/JRsUv15Sfw</t>
  </si>
  <si>
    <t>https://t.co/DxosawEn7Z</t>
  </si>
  <si>
    <t>https://t.co/ChHQViAc7U</t>
  </si>
  <si>
    <t>https://t.co/hZnLAavcEq</t>
  </si>
  <si>
    <t>https://t.co/uSos4Zo2Iy</t>
  </si>
  <si>
    <t>https://t.co/Sz810pjym3</t>
  </si>
  <si>
    <t>https://t.co/iOCkUnUVHB</t>
  </si>
  <si>
    <t>http://t.co/8YmJYa2RPA</t>
  </si>
  <si>
    <t>http://t.co/F2YtmYL8JR</t>
  </si>
  <si>
    <t>http://t.co/4s0ucBc0aJ</t>
  </si>
  <si>
    <t>https://pbs.twimg.com/profile_banners/14765253/1562809319</t>
  </si>
  <si>
    <t>https://pbs.twimg.com/profile_banners/3329919519/1560636184</t>
  </si>
  <si>
    <t>https://pbs.twimg.com/profile_banners/51372567/1536637744</t>
  </si>
  <si>
    <t>https://pbs.twimg.com/profile_banners/180324584/1475476564</t>
  </si>
  <si>
    <t>https://pbs.twimg.com/profile_banners/290681048/1556680029</t>
  </si>
  <si>
    <t>https://pbs.twimg.com/profile_banners/918707851/1556308414</t>
  </si>
  <si>
    <t>https://pbs.twimg.com/profile_banners/1039516991541788674/1547979747</t>
  </si>
  <si>
    <t>https://pbs.twimg.com/profile_banners/4352410032/1522733513</t>
  </si>
  <si>
    <t>https://pbs.twimg.com/profile_banners/944111330142732288/1547215285</t>
  </si>
  <si>
    <t>https://pbs.twimg.com/profile_banners/825822331108945920/1555415901</t>
  </si>
  <si>
    <t>https://pbs.twimg.com/profile_banners/416396494/1561957311</t>
  </si>
  <si>
    <t>https://pbs.twimg.com/profile_banners/196530181/1536766839</t>
  </si>
  <si>
    <t>https://pbs.twimg.com/profile_banners/77668338/1451989384</t>
  </si>
  <si>
    <t>https://pbs.twimg.com/profile_banners/1002401830725287936/1527872468</t>
  </si>
  <si>
    <t>https://pbs.twimg.com/profile_banners/2197508442/1489987568</t>
  </si>
  <si>
    <t>https://pbs.twimg.com/profile_banners/549702099/1530753767</t>
  </si>
  <si>
    <t>https://pbs.twimg.com/profile_banners/354480754/1400297030</t>
  </si>
  <si>
    <t>https://pbs.twimg.com/profile_banners/1311111475/1364492982</t>
  </si>
  <si>
    <t>https://pbs.twimg.com/profile_banners/1041843248/1472309844</t>
  </si>
  <si>
    <t>http://abs.twimg.com/images/themes/theme1/bg.png</t>
  </si>
  <si>
    <t>http://abs.twimg.com/images/themes/theme14/bg.gif</t>
  </si>
  <si>
    <t>http://abs.twimg.com/images/themes/theme5/bg.gif</t>
  </si>
  <si>
    <t>http://abs.twimg.com/images/themes/theme15/bg.png</t>
  </si>
  <si>
    <t>http://abs.twimg.com/images/themes/theme4/bg.gif</t>
  </si>
  <si>
    <t>http://abs.twimg.com/images/themes/theme18/bg.gif</t>
  </si>
  <si>
    <t>http://pbs.twimg.com/profile_images/887402260946231296/lb-bGIDW_normal.jpg</t>
  </si>
  <si>
    <t>http://pbs.twimg.com/profile_images/1014680467549794304/MhFmu2lU_normal.jpg</t>
  </si>
  <si>
    <t>Open Twitter Page for This Person</t>
  </si>
  <si>
    <t>https://twitter.com/nzherald</t>
  </si>
  <si>
    <t>https://twitter.com/kookiekatze</t>
  </si>
  <si>
    <t>https://twitter.com/mezors</t>
  </si>
  <si>
    <t>https://twitter.com/pangkheeteik</t>
  </si>
  <si>
    <t>https://twitter.com/iburs17</t>
  </si>
  <si>
    <t>https://twitter.com/wmwaimeng</t>
  </si>
  <si>
    <t>https://twitter.com/pritha_19k</t>
  </si>
  <si>
    <t>https://twitter.com/pip_kc</t>
  </si>
  <si>
    <t>https://twitter.com/immikhailhafiz</t>
  </si>
  <si>
    <t>https://twitter.com/piquantexp</t>
  </si>
  <si>
    <t>https://twitter.com/cshenmei</t>
  </si>
  <si>
    <t>https://twitter.com/natcromancer</t>
  </si>
  <si>
    <t>https://twitter.com/a_khaled_7</t>
  </si>
  <si>
    <t>https://twitter.com/zhukl</t>
  </si>
  <si>
    <t>https://twitter.com/n4vin</t>
  </si>
  <si>
    <t>https://twitter.com/klqueerwomendg</t>
  </si>
  <si>
    <t>https://twitter.com/widermargins</t>
  </si>
  <si>
    <t>https://twitter.com/farmersweeklynz</t>
  </si>
  <si>
    <t>https://twitter.com/amassociation</t>
  </si>
  <si>
    <t>https://twitter.com/mediatorsinstit</t>
  </si>
  <si>
    <t>https://twitter.com/job_newzealand</t>
  </si>
  <si>
    <t>nzherald
The Ministry for Primary Industries
is investigating Hell Pizza after
receiving a number of complaints
after a fake meat stunt. https://t.co/zBS98Bf2Oz</t>
  </si>
  <si>
    <t>kookiekatze
RT @nzherald: The Ministry for
Primary Industries is investigating
Hell Pizza after receiving a number
of complaints after a fake meat
stun…</t>
  </si>
  <si>
    <t>mezors
RT @PangKheeTeik: OMFG. Palm oil
is sacred is it? And what country's
good name lah? Our good name is
fucked the moment we punish students
f…</t>
  </si>
  <si>
    <t>pangkheeteik
OMFG. Palm oil is sacred is it?
And what country's good name lah?
Our good name is fucked the moment
we punish students for challenging
the state's lies. Same fucking
tactics as BN. Fuck you Teresa
Kok, Fuck you Ministry of Primary
Industries and Fuck you Ministry
of Education.</t>
  </si>
  <si>
    <t>iburs17
RT @PangKheeTeik: OMFG. Palm oil
is sacred is it? And what country's
good name lah? Our good name is
fucked the moment we punish students
f…</t>
  </si>
  <si>
    <t>wmwaimeng
RT @PangKheeTeik: OMFG. Palm oil
is sacred is it? And what country's
good name lah? Our good name is
fucked the moment we punish students
f…</t>
  </si>
  <si>
    <t>pritha_19k
RT @PangKheeTeik: OMFG. Palm oil
is sacred is it? And what country's
good name lah? Our good name is
fucked the moment we punish students
f…</t>
  </si>
  <si>
    <t>pip_kc
Petition of Laura Griffin: Harsher
penalties for animal abuse - Ministry
for Primary Industries https://t.co/yuqkRKmZBx</t>
  </si>
  <si>
    <t>immikhailhafiz
@piquantexp Yes. Not all situations
warrant the "stick" approach. Sometimes
you also need to make use of the
"carrot" approach. What has the
former achieved in this case, besides
(even more) bad publicity for the
Ministry of Primary Industries?</t>
  </si>
  <si>
    <t xml:space="preserve">piquantexp
</t>
  </si>
  <si>
    <t>cshenmei
RT @Natcromancer: Sometimes I wonder
if the Ministry of Primary Industries
should also include the tagline
: "Sponsored by Sime Darby, IOI…</t>
  </si>
  <si>
    <t>natcromancer
Sometimes I wonder if the Ministry
of Primary Industries should also
include the tagline : "Sponsored
by Sime Darby, IOI Corporation
and United Plantations" because
that's what the ministry protects
and works for. The interests of
mega conglomerates has been indoctrinated
into us</t>
  </si>
  <si>
    <t>a_khaled_7
RT @Natcromancer: Sometimes I wonder
if the Ministry of Primary Industries
should also include the tagline
: "Sponsored by Sime Darby, IOI…</t>
  </si>
  <si>
    <t>zhukl
RT @Natcromancer: Sometimes I wonder
if the Ministry of Primary Industries
should also include the tagline
: "Sponsored by Sime Darby, IOI…</t>
  </si>
  <si>
    <t>n4vin
RT @Natcromancer: Sometimes I wonder
if the Ministry of Primary Industries
should also include the tagline
: "Sponsored by Sime Darby, IOI…</t>
  </si>
  <si>
    <t>klqueerwomendg
RT @Natcromancer: Sometimes I wonder
if the Ministry of Primary Industries
should also include the tagline
: "Sponsored by Sime Darby, IOI…</t>
  </si>
  <si>
    <t>widermargins
RT @Natcromancer: Sometimes I wonder
if the Ministry of Primary Industries
should also include the tagline
: "Sponsored by Sime Darby, IOI…</t>
  </si>
  <si>
    <t>farmersweeklynz
The Ministry for Primary Industries
has apologised to farmers after
two reviews pointed the finger
at its poor handling of the Mycoplasma
bovis crisis. https://t.co/LPw3o63uxe
https://t.co/7O60x7KdIa</t>
  </si>
  <si>
    <t>amassociation
The Government in New Zealand has
decided to set up a #mediation
system through the Ministry for
Primary Industries. https://t.co/J9ttth1ISv</t>
  </si>
  <si>
    <t>mediatorsinstit
RT @AMAssociation: The Government
in New Zealand has decided to set
up a #mediation system through
the Ministry for Primary Industries.
htt…</t>
  </si>
  <si>
    <t>job_newzealand
NZ Ministry for Primary Industries:
Senior Internal Communica... https://t.co/Sf3DmqjCye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</si>
  <si>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</si>
  <si>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</si>
  <si>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</si>
  <si>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</si>
  <si>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</si>
  <si>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</si>
  <si>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</si>
  <si>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</si>
  <si>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</si>
  <si>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</si>
  <si>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</si>
  <si>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</si>
  <si>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</si>
  <si>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</si>
  <si>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</si>
  <si>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</si>
  <si>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</si>
  <si>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</si>
  <si>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</si>
  <si>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</si>
  <si>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</si>
  <si>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</si>
  <si>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</si>
  <si>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</si>
  <si>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</si>
  <si>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</si>
  <si>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</si>
  <si>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</si>
  <si>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</si>
  <si>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</si>
  <si>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</si>
  <si>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</si>
  <si>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</si>
  <si>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</si>
  <si>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</si>
  <si>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</si>
  <si>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</si>
  <si>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</si>
  <si>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</si>
  <si>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</si>
  <si>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</si>
  <si>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</si>
  <si>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</si>
  <si>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</si>
  <si>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</si>
  <si>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</si>
  <si>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</si>
  <si>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</si>
  <si>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</si>
  <si>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</si>
  <si>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</si>
  <si>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</si>
  <si>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</si>
  <si>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</si>
  <si>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Group 1</t>
  </si>
  <si>
    <t>Group 2</t>
  </si>
  <si>
    <t>Edges</t>
  </si>
  <si>
    <t>Graph Type</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</si>
  <si>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</si>
  <si>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</si>
  <si>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</si>
  <si>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</si>
  <si>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</si>
  <si>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</si>
  <si>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</si>
  <si>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</si>
  <si>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</si>
  <si>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</si>
  <si>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</si>
  <si>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</si>
  <si>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</si>
  <si>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</si>
  <si>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</si>
  <si>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</si>
  <si>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</si>
  <si>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</si>
  <si>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https://www.parliament.nz/en/pb/sc/submissions-and-advice/document/52SCPP_EVI_82702_PP2844/ministry-for-primary-industries https://farmersweekly.co.nz/section/agribusiness/view/mpi-were-very-sorry https://www.jobs.as/job/19383591/Senior-Internal-Communications-Adviser/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</si>
  <si>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</si>
  <si>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</si>
  <si>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</si>
  <si>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</si>
  <si>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</si>
  <si>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</si>
  <si>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</si>
  <si>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</si>
  <si>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parliament.nz co.nz jobs.as</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</si>
  <si>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</si>
  <si>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</si>
  <si>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</si>
  <si>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</si>
  <si>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</si>
  <si>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</si>
  <si>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</si>
  <si>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</si>
  <si>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</si>
  <si>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Words in Sentiment List#1: Positive</t>
  </si>
  <si>
    <t>Words in Sentiment List#2: Negative</t>
  </si>
  <si>
    <t>Words in Sentiment List#3: Angry/Violent</t>
  </si>
  <si>
    <t>Non-categorized Words</t>
  </si>
  <si>
    <t>Total Words</t>
  </si>
  <si>
    <t>ministry</t>
  </si>
  <si>
    <t>primary</t>
  </si>
  <si>
    <t>industries</t>
  </si>
  <si>
    <t>good</t>
  </si>
  <si>
    <t>name</t>
  </si>
  <si>
    <t>Top Words in Tweet in G1</t>
  </si>
  <si>
    <t>sometimes</t>
  </si>
  <si>
    <t>wonder</t>
  </si>
  <si>
    <t>include</t>
  </si>
  <si>
    <t>tagline</t>
  </si>
  <si>
    <t>sponsored</t>
  </si>
  <si>
    <t>sime</t>
  </si>
  <si>
    <t>darby</t>
  </si>
  <si>
    <t>Top Words in Tweet in G2</t>
  </si>
  <si>
    <t>omfg</t>
  </si>
  <si>
    <t>palm</t>
  </si>
  <si>
    <t>oil</t>
  </si>
  <si>
    <t>sacred</t>
  </si>
  <si>
    <t>country's</t>
  </si>
  <si>
    <t>lah</t>
  </si>
  <si>
    <t>fucked</t>
  </si>
  <si>
    <t>moment</t>
  </si>
  <si>
    <t>Top Words in Tweet in G3</t>
  </si>
  <si>
    <t>Top Words in Tweet in G4</t>
  </si>
  <si>
    <t>government</t>
  </si>
  <si>
    <t>new</t>
  </si>
  <si>
    <t>zealand</t>
  </si>
  <si>
    <t>decided</t>
  </si>
  <si>
    <t>set</t>
  </si>
  <si>
    <t>up</t>
  </si>
  <si>
    <t>#mediation</t>
  </si>
  <si>
    <t>system</t>
  </si>
  <si>
    <t>through</t>
  </si>
  <si>
    <t>Top Words in Tweet in G5</t>
  </si>
  <si>
    <t>approach</t>
  </si>
  <si>
    <t>Top Words in Tweet in G6</t>
  </si>
  <si>
    <t>investigating</t>
  </si>
  <si>
    <t>hell</t>
  </si>
  <si>
    <t>pizza</t>
  </si>
  <si>
    <t>receiving</t>
  </si>
  <si>
    <t>number</t>
  </si>
  <si>
    <t>complaints</t>
  </si>
  <si>
    <t>fake</t>
  </si>
  <si>
    <t>Top Words in Tweet</t>
  </si>
  <si>
    <t>ministry sometimes wonder primary industries include tagline sponsored sime darby</t>
  </si>
  <si>
    <t>good name omfg palm oil sacred country's lah fucked moment</t>
  </si>
  <si>
    <t>ministry primary industries</t>
  </si>
  <si>
    <t>government new zealand decided set up #mediation system through ministry</t>
  </si>
  <si>
    <t>ministry primary industries investigating hell pizza receiving number complaints fake</t>
  </si>
  <si>
    <t>Top Word Pairs in Tweet in Entire Graph</t>
  </si>
  <si>
    <t>ministry,primary</t>
  </si>
  <si>
    <t>primary,industries</t>
  </si>
  <si>
    <t>good,name</t>
  </si>
  <si>
    <t>sometimes,wonder</t>
  </si>
  <si>
    <t>wonder,ministry</t>
  </si>
  <si>
    <t>industries,include</t>
  </si>
  <si>
    <t>include,tagline</t>
  </si>
  <si>
    <t>tagline,sponsored</t>
  </si>
  <si>
    <t>sponsored,sime</t>
  </si>
  <si>
    <t>sime,darby</t>
  </si>
  <si>
    <t>Top Word Pairs in Tweet in G1</t>
  </si>
  <si>
    <t>darby,ioi</t>
  </si>
  <si>
    <t>Top Word Pairs in Tweet in G2</t>
  </si>
  <si>
    <t>omfg,palm</t>
  </si>
  <si>
    <t>palm,oil</t>
  </si>
  <si>
    <t>oil,sacred</t>
  </si>
  <si>
    <t>sacred,country's</t>
  </si>
  <si>
    <t>country's,good</t>
  </si>
  <si>
    <t>name,lah</t>
  </si>
  <si>
    <t>lah,good</t>
  </si>
  <si>
    <t>name,fucked</t>
  </si>
  <si>
    <t>fucked,moment</t>
  </si>
  <si>
    <t>Top Word Pairs in Tweet in G3</t>
  </si>
  <si>
    <t>Top Word Pairs in Tweet in G4</t>
  </si>
  <si>
    <t>government,new</t>
  </si>
  <si>
    <t>new,zealand</t>
  </si>
  <si>
    <t>zealand,decided</t>
  </si>
  <si>
    <t>decided,set</t>
  </si>
  <si>
    <t>set,up</t>
  </si>
  <si>
    <t>up,#mediation</t>
  </si>
  <si>
    <t>#mediation,system</t>
  </si>
  <si>
    <t>system,through</t>
  </si>
  <si>
    <t>through,ministry</t>
  </si>
  <si>
    <t>Top Word Pairs in Tweet in G5</t>
  </si>
  <si>
    <t>Top Word Pairs in Tweet in G6</t>
  </si>
  <si>
    <t>industries,investigating</t>
  </si>
  <si>
    <t>investigating,hell</t>
  </si>
  <si>
    <t>hell,pizza</t>
  </si>
  <si>
    <t>pizza,receiving</t>
  </si>
  <si>
    <t>receiving,number</t>
  </si>
  <si>
    <t>number,complaints</t>
  </si>
  <si>
    <t>complaints,fake</t>
  </si>
  <si>
    <t>fake,meat</t>
  </si>
  <si>
    <t>Top Word Pairs in Tweet</t>
  </si>
  <si>
    <t>sometimes,wonder  wonder,ministry  ministry,primary  primary,industries  industries,include  include,tagline  tagline,sponsored  sponsored,sime  sime,darby  darby,ioi</t>
  </si>
  <si>
    <t>good,name  omfg,palm  palm,oil  oil,sacred  sacred,country's  country's,good  name,lah  lah,good  name,fucked  fucked,moment</t>
  </si>
  <si>
    <t>ministry,primary  primary,industries</t>
  </si>
  <si>
    <t>government,new  new,zealand  zealand,decided  decided,set  set,up  up,#mediation  #mediation,system  system,through  through,ministry  ministry,primary</t>
  </si>
  <si>
    <t>ministry,primary  primary,industries  industries,investigating  investigating,hell  hell,pizza  pizza,receiving  receiving,number  number,complaints  complaints,fake  fake,meat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</si>
  <si>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</si>
  <si>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</si>
  <si>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</si>
  <si>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</si>
  <si>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</si>
  <si>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</si>
  <si>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</si>
  <si>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</si>
  <si>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</si>
  <si>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</si>
  <si>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</si>
  <si>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</si>
  <si>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</si>
  <si>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</si>
  <si>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</si>
  <si>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</si>
  <si>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</si>
  <si>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</si>
  <si>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</si>
  <si>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</si>
  <si>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</si>
  <si>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</si>
  <si>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</si>
  <si>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</si>
  <si>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zhukl n4vin natcromancer cshenmei a_khaled_7 klqueerwomendg widermargins</t>
  </si>
  <si>
    <t>mezors wmwaimeng pangkheeteik iburs17 pritha_19k</t>
  </si>
  <si>
    <t>job_newzealand pip_kc farmersweeklynz</t>
  </si>
  <si>
    <t>amassociation mediatorsinstit</t>
  </si>
  <si>
    <t>piquantexp immikhailhafiz</t>
  </si>
  <si>
    <t>nzherald kookiekatze</t>
  </si>
  <si>
    <t>Top URLs in Tweet by Count</t>
  </si>
  <si>
    <t>Top URLs in Tweet by Salience</t>
  </si>
  <si>
    <t>Top Domains in Tweet by Count</t>
  </si>
  <si>
    <t>Top Domains in Tweet by Salience</t>
  </si>
  <si>
    <t>Top Hashtags in Tweet by Count</t>
  </si>
  <si>
    <t>Top Hashtags in Tweet by Salience</t>
  </si>
  <si>
    <t>Top Words in Tweet by Count</t>
  </si>
  <si>
    <t>investigating hell pizza receiving number complaints fake meat stunt</t>
  </si>
  <si>
    <t>nzherald investigating hell pizza receiving number complaints fake meat stun</t>
  </si>
  <si>
    <t>good name pangkheeteik omfg palm oil sacred country's lah fucked</t>
  </si>
  <si>
    <t>fuck good name omfg palm oil sacred country's lah fucked</t>
  </si>
  <si>
    <t>petition laura griffin harsher penalties animal abuse</t>
  </si>
  <si>
    <t>approach piquantexp yes situations warrant stick sometimes need make use</t>
  </si>
  <si>
    <t>natcromancer sometimes wonder include tagline sponsored sime darby ioi</t>
  </si>
  <si>
    <t>sometimes wonder include tagline sponsored sime darby ioi corporation united</t>
  </si>
  <si>
    <t>apologised farmers two reviews pointed finger poor handling mycoplasma bovis</t>
  </si>
  <si>
    <t>government new zealand decided set up #mediation system through</t>
  </si>
  <si>
    <t>amassociation government new zealand decided set up #mediation system through</t>
  </si>
  <si>
    <t>nz senior internal communica</t>
  </si>
  <si>
    <t>Top Words in Tweet by Salience</t>
  </si>
  <si>
    <t>Top Word Pairs in Tweet by Count</t>
  </si>
  <si>
    <t>nzherald,ministry  ministry,primary  primary,industries  industries,investigating  investigating,hell  hell,pizza  pizza,receiving  receiving,number  number,complaints  complaints,fake</t>
  </si>
  <si>
    <t>good,name  pangkheeteik,omfg  omfg,palm  palm,oil  oil,sacred  sacred,country's  country's,good  name,lah  lah,good  name,fucked</t>
  </si>
  <si>
    <t>good,name  fuck,ministry  omfg,palm  palm,oil  oil,sacred  sacred,country's  country's,good  name,lah  lah,good  name,fucked</t>
  </si>
  <si>
    <t>petition,laura  laura,griffin  griffin,harsher  harsher,penalties  penalties,animal  animal,abuse  abuse,ministry  ministry,primary  primary,industries</t>
  </si>
  <si>
    <t>piquantexp,yes  yes,situations  situations,warrant  warrant,stick  stick,approach  approach,sometimes  sometimes,need  need,make  make,use  use,carrot</t>
  </si>
  <si>
    <t>natcromancer,sometimes  sometimes,wonder  wonder,ministry  ministry,primary  primary,industries  industries,include  include,tagline  tagline,sponsored  sponsored,sime  sime,darby</t>
  </si>
  <si>
    <t>ministry,primary  primary,industries  industries,apologised  apologised,farmers  farmers,two  two,reviews  reviews,pointed  pointed,finger  finger,poor  poor,handling</t>
  </si>
  <si>
    <t>amassociation,government  government,new  new,zealand  zealand,decided  decided,set  set,up  up,#mediation  #mediation,system  system,through  through,ministry</t>
  </si>
  <si>
    <t>nz,ministry  ministry,primary  primary,industries  industries,senior  senior,internal  internal,communica</t>
  </si>
  <si>
    <t>Top Word Pairs in Tweet by Salience</t>
  </si>
  <si>
    <t>Word</t>
  </si>
  <si>
    <t>ioi</t>
  </si>
  <si>
    <t>punish</t>
  </si>
  <si>
    <t>students</t>
  </si>
  <si>
    <t>f</t>
  </si>
  <si>
    <t>fuck</t>
  </si>
  <si>
    <t>meat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</si>
  <si>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</si>
  <si>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</si>
  <si>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</si>
  <si>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</si>
  <si>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</si>
  <si>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</si>
  <si>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</si>
  <si>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</si>
  <si>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</si>
  <si>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</si>
  <si>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</si>
  <si>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</si>
  <si>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</si>
  <si>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</si>
  <si>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</si>
  <si>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</si>
  <si>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</si>
  <si>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</si>
  <si>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</si>
  <si>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</si>
  <si>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</si>
  <si>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</si>
  <si>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</si>
  <si>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</si>
  <si>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</si>
  <si>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</si>
  <si>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</si>
  <si>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</si>
  <si>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</si>
  <si>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G1: ministry sometimes wonder primary industries include tagline sponsored sime darby</t>
  </si>
  <si>
    <t>G2: good name omfg palm oil sacred country's lah fucked moment</t>
  </si>
  <si>
    <t>G3: ministry primary industries</t>
  </si>
  <si>
    <t>G4: government new zealand decided set up #mediation system through ministry</t>
  </si>
  <si>
    <t>G5: approach</t>
  </si>
  <si>
    <t>G6: ministry primary industries investigating hell pizza receiving number complaints fake</t>
  </si>
  <si>
    <t>Autofill Workbook Results</t>
  </si>
  <si>
    <t>Edge Weight▓1▓1▓0▓True▓Green▓Red▓▓Edge Weight▓1▓1▓0▓3▓10▓False▓Edge Weight▓1▓1▓0▓32▓6▓False▓▓0▓0▓0▓True▓Black▓Black▓▓Followers▓33▓7318▓0▓162▓1000▓False▓Followers▓33▓294732▓0▓100▓70▓False▓▓0▓0▓0▓0▓0▓False▓▓0▓0▓0▓0▓0▓False</t>
  </si>
  <si>
    <t>Subgraph</t>
  </si>
  <si>
    <t>GraphSource░TwitterSearch▓GraphTerm░Ministry for Primary Industries▓ImportDescription░The graph represents a network of 21 Twitter users whose recent tweets contained "Ministry for Primary Industries", or who were replied to or mentioned in those tweets, taken from a data set limited to a maximum of 18,000 tweets.  The network was obtained from Twitter on Friday, 12 July 2019 at 17:24 UTC.
The tweets in the network were tweeted over the 7-day, 21-hour, 44-minute period from Wednesday, 03 July 2019 at 05:16 UTC to Thursday, 11 July 2019 at 03:00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</si>
</sst>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7">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6"/>
      <tableStyleElement type="headerRow" dxfId="365"/>
    </tableStyle>
    <tableStyle name="NodeXL Table" pivot="0" count="1">
      <tableStyleElement type="headerRow" dxfId="36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6276170"/>
        <c:axId val="12267803"/>
      </c:barChart>
      <c:catAx>
        <c:axId val="162761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267803"/>
        <c:crosses val="autoZero"/>
        <c:auto val="1"/>
        <c:lblOffset val="100"/>
        <c:noMultiLvlLbl val="0"/>
      </c:catAx>
      <c:valAx>
        <c:axId val="12267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76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3301364"/>
        <c:axId val="54167957"/>
      </c:barChart>
      <c:catAx>
        <c:axId val="433013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167957"/>
        <c:crosses val="autoZero"/>
        <c:auto val="1"/>
        <c:lblOffset val="100"/>
        <c:noMultiLvlLbl val="0"/>
      </c:catAx>
      <c:valAx>
        <c:axId val="541679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013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7749566"/>
        <c:axId val="25528367"/>
      </c:barChart>
      <c:catAx>
        <c:axId val="177495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528367"/>
        <c:crosses val="autoZero"/>
        <c:auto val="1"/>
        <c:lblOffset val="100"/>
        <c:noMultiLvlLbl val="0"/>
      </c:catAx>
      <c:valAx>
        <c:axId val="25528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49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8428712"/>
        <c:axId val="54531817"/>
      </c:barChart>
      <c:catAx>
        <c:axId val="284287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531817"/>
        <c:crosses val="autoZero"/>
        <c:auto val="1"/>
        <c:lblOffset val="100"/>
        <c:noMultiLvlLbl val="0"/>
      </c:catAx>
      <c:valAx>
        <c:axId val="54531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28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1024306"/>
        <c:axId val="55001027"/>
      </c:barChart>
      <c:catAx>
        <c:axId val="210243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001027"/>
        <c:crosses val="autoZero"/>
        <c:auto val="1"/>
        <c:lblOffset val="100"/>
        <c:noMultiLvlLbl val="0"/>
      </c:catAx>
      <c:valAx>
        <c:axId val="55001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24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5247196"/>
        <c:axId val="25898173"/>
      </c:barChart>
      <c:catAx>
        <c:axId val="252471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898173"/>
        <c:crosses val="autoZero"/>
        <c:auto val="1"/>
        <c:lblOffset val="100"/>
        <c:noMultiLvlLbl val="0"/>
      </c:catAx>
      <c:valAx>
        <c:axId val="258981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471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1756966"/>
        <c:axId val="17377239"/>
      </c:barChart>
      <c:catAx>
        <c:axId val="317569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377239"/>
        <c:crosses val="autoZero"/>
        <c:auto val="1"/>
        <c:lblOffset val="100"/>
        <c:noMultiLvlLbl val="0"/>
      </c:catAx>
      <c:valAx>
        <c:axId val="17377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56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2177424"/>
        <c:axId val="65379089"/>
      </c:barChart>
      <c:catAx>
        <c:axId val="221774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379089"/>
        <c:crosses val="autoZero"/>
        <c:auto val="1"/>
        <c:lblOffset val="100"/>
        <c:noMultiLvlLbl val="0"/>
      </c:catAx>
      <c:valAx>
        <c:axId val="65379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77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1540890"/>
        <c:axId val="61214827"/>
      </c:barChart>
      <c:catAx>
        <c:axId val="51540890"/>
        <c:scaling>
          <c:orientation val="minMax"/>
        </c:scaling>
        <c:axPos val="b"/>
        <c:delete val="1"/>
        <c:majorTickMark val="out"/>
        <c:minorTickMark val="none"/>
        <c:tickLblPos val="none"/>
        <c:crossAx val="61214827"/>
        <c:crosses val="autoZero"/>
        <c:auto val="1"/>
        <c:lblOffset val="100"/>
        <c:noMultiLvlLbl val="0"/>
      </c:catAx>
      <c:valAx>
        <c:axId val="61214827"/>
        <c:scaling>
          <c:orientation val="minMax"/>
        </c:scaling>
        <c:axPos val="l"/>
        <c:delete val="1"/>
        <c:majorTickMark val="out"/>
        <c:minorTickMark val="none"/>
        <c:tickLblPos val="none"/>
        <c:crossAx val="515408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nzheral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kookiekatz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mezor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pangkheetei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iburs1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wmwaimen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pritha_19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pip_kc"/>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immikhailhafiz"/>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piquantexp"/>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cshenme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natcromanc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a_khaled_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zhuk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n4vi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klqueerwomend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widermargin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farmersweeklynz"/>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amassociatio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mediatorsinsti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job_newzealan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22" totalsRowShown="0" headerRowDxfId="363" dataDxfId="362">
  <autoFilter ref="A2:BL22"/>
  <tableColumns count="64">
    <tableColumn id="1" name="Vertex 1" dataDxfId="361"/>
    <tableColumn id="2" name="Vertex 2" dataDxfId="360"/>
    <tableColumn id="3" name="Color" dataDxfId="359"/>
    <tableColumn id="4" name="Width" dataDxfId="358"/>
    <tableColumn id="11" name="Style" dataDxfId="357"/>
    <tableColumn id="5" name="Opacity" dataDxfId="356"/>
    <tableColumn id="6" name="Visibility" dataDxfId="355"/>
    <tableColumn id="10" name="Label" dataDxfId="354"/>
    <tableColumn id="12" name="Label Text Color" dataDxfId="353"/>
    <tableColumn id="13" name="Label Font Size" dataDxfId="352"/>
    <tableColumn id="14" name="Reciprocated?" dataDxfId="29"/>
    <tableColumn id="7" name="ID" dataDxfId="351"/>
    <tableColumn id="9" name="Dynamic Filter" dataDxfId="350"/>
    <tableColumn id="8" name="Add Your Own Columns Here" dataDxfId="349"/>
    <tableColumn id="15" name="Relationship" dataDxfId="348"/>
    <tableColumn id="16" name="Relationship Date (UTC)" dataDxfId="347"/>
    <tableColumn id="17" name="Tweet" dataDxfId="346"/>
    <tableColumn id="18" name="URLs in Tweet" dataDxfId="345"/>
    <tableColumn id="19" name="Domains in Tweet" dataDxfId="344"/>
    <tableColumn id="20" name="Hashtags in Tweet" dataDxfId="343"/>
    <tableColumn id="21" name="Media in Tweet" dataDxfId="342"/>
    <tableColumn id="22" name="Tweet Image File" dataDxfId="341"/>
    <tableColumn id="23" name="Tweet Date (UTC)" dataDxfId="340"/>
    <tableColumn id="24" name="Twitter Page for Tweet" dataDxfId="339"/>
    <tableColumn id="25" name="Latitude" dataDxfId="338"/>
    <tableColumn id="26" name="Longitude" dataDxfId="337"/>
    <tableColumn id="27" name="Imported ID" dataDxfId="336"/>
    <tableColumn id="28" name="In-Reply-To Tweet ID" dataDxfId="335"/>
    <tableColumn id="29" name="Favorited" dataDxfId="334"/>
    <tableColumn id="30" name="Favorite Count" dataDxfId="333"/>
    <tableColumn id="31" name="In-Reply-To User ID" dataDxfId="332"/>
    <tableColumn id="32" name="Is Quote Status" dataDxfId="331"/>
    <tableColumn id="33" name="Language" dataDxfId="330"/>
    <tableColumn id="34" name="Possibly Sensitive" dataDxfId="329"/>
    <tableColumn id="35" name="Quoted Status ID" dataDxfId="328"/>
    <tableColumn id="36" name="Retweeted" dataDxfId="327"/>
    <tableColumn id="37" name="Retweet Count" dataDxfId="326"/>
    <tableColumn id="38" name="Retweet ID" dataDxfId="325"/>
    <tableColumn id="39" name="Source" dataDxfId="324"/>
    <tableColumn id="40" name="Truncated" dataDxfId="323"/>
    <tableColumn id="41" name="Unified Twitter ID" dataDxfId="322"/>
    <tableColumn id="42" name="Imported Tweet Type" dataDxfId="321"/>
    <tableColumn id="43" name="Added By Extended Analysis" dataDxfId="320"/>
    <tableColumn id="44" name="Corrected By Extended Analysis" dataDxfId="319"/>
    <tableColumn id="45" name="Place Bounding Box" dataDxfId="318"/>
    <tableColumn id="46" name="Place Country" dataDxfId="317"/>
    <tableColumn id="47" name="Place Country Code" dataDxfId="316"/>
    <tableColumn id="48" name="Place Full Name" dataDxfId="315"/>
    <tableColumn id="49" name="Place ID" dataDxfId="314"/>
    <tableColumn id="50" name="Place Name" dataDxfId="313"/>
    <tableColumn id="51" name="Place Type" dataDxfId="312"/>
    <tableColumn id="52" name="Place URL" dataDxfId="311"/>
    <tableColumn id="53" name="Edge Weight"/>
    <tableColumn id="54" name="Vertex 1 Group" dataDxfId="234">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8" totalsRowShown="0" headerRowDxfId="233" dataDxfId="232">
  <autoFilter ref="A2:C8"/>
  <tableColumns count="3">
    <tableColumn id="1" name="Group 1" dataDxfId="231"/>
    <tableColumn id="2" name="Group 2" dataDxfId="230"/>
    <tableColumn id="3" name="Edges" dataDxfId="229"/>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N6" totalsRowShown="0" headerRowDxfId="226" dataDxfId="225">
  <autoFilter ref="A1:N6"/>
  <tableColumns count="14">
    <tableColumn id="1" name="Top URLs in Tweet in Entire Graph" dataDxfId="224"/>
    <tableColumn id="2" name="Entire Graph Count" dataDxfId="223"/>
    <tableColumn id="3" name="Top URLs in Tweet in G1" dataDxfId="222"/>
    <tableColumn id="4" name="G1 Count" dataDxfId="221"/>
    <tableColumn id="5" name="Top URLs in Tweet in G2" dataDxfId="220"/>
    <tableColumn id="6" name="G2 Count" dataDxfId="219"/>
    <tableColumn id="7" name="Top URLs in Tweet in G3" dataDxfId="218"/>
    <tableColumn id="8" name="G3 Count" dataDxfId="217"/>
    <tableColumn id="9" name="Top URLs in Tweet in G4" dataDxfId="216"/>
    <tableColumn id="10" name="G4 Count" dataDxfId="215"/>
    <tableColumn id="11" name="Top URLs in Tweet in G5" dataDxfId="214"/>
    <tableColumn id="12" name="G5 Count" dataDxfId="213"/>
    <tableColumn id="13" name="Top URLs in Tweet in G6" dataDxfId="212"/>
    <tableColumn id="14" name="G6 Count" dataDxfId="211"/>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9:N12" totalsRowShown="0" headerRowDxfId="210" dataDxfId="209">
  <autoFilter ref="A9:N12"/>
  <tableColumns count="14">
    <tableColumn id="1" name="Top Domains in Tweet in Entire Graph" dataDxfId="208"/>
    <tableColumn id="2" name="Entire Graph Count" dataDxfId="207"/>
    <tableColumn id="3" name="Top Domains in Tweet in G1" dataDxfId="206"/>
    <tableColumn id="4" name="G1 Count" dataDxfId="205"/>
    <tableColumn id="5" name="Top Domains in Tweet in G2" dataDxfId="204"/>
    <tableColumn id="6" name="G2 Count" dataDxfId="203"/>
    <tableColumn id="7" name="Top Domains in Tweet in G3" dataDxfId="202"/>
    <tableColumn id="8" name="G3 Count" dataDxfId="201"/>
    <tableColumn id="9" name="Top Domains in Tweet in G4" dataDxfId="200"/>
    <tableColumn id="10" name="G4 Count" dataDxfId="199"/>
    <tableColumn id="11" name="Top Domains in Tweet in G5" dataDxfId="198"/>
    <tableColumn id="12" name="G5 Count" dataDxfId="197"/>
    <tableColumn id="13" name="Top Domains in Tweet in G6" dataDxfId="196"/>
    <tableColumn id="14" name="G6 Count" dataDxfId="195"/>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5:N16" totalsRowShown="0" headerRowDxfId="194" dataDxfId="193">
  <autoFilter ref="A15:N16"/>
  <tableColumns count="14">
    <tableColumn id="1" name="Top Hashtags in Tweet in Entire Graph" dataDxfId="192"/>
    <tableColumn id="2" name="Entire Graph Count" dataDxfId="191"/>
    <tableColumn id="3" name="Top Hashtags in Tweet in G1" dataDxfId="190"/>
    <tableColumn id="4" name="G1 Count" dataDxfId="189"/>
    <tableColumn id="5" name="Top Hashtags in Tweet in G2" dataDxfId="188"/>
    <tableColumn id="6" name="G2 Count" dataDxfId="187"/>
    <tableColumn id="7" name="Top Hashtags in Tweet in G3" dataDxfId="186"/>
    <tableColumn id="8" name="G3 Count" dataDxfId="185"/>
    <tableColumn id="9" name="Top Hashtags in Tweet in G4" dataDxfId="184"/>
    <tableColumn id="10" name="G4 Count" dataDxfId="183"/>
    <tableColumn id="11" name="Top Hashtags in Tweet in G5" dataDxfId="182"/>
    <tableColumn id="12" name="G5 Count" dataDxfId="181"/>
    <tableColumn id="13" name="Top Hashtags in Tweet in G6" dataDxfId="180"/>
    <tableColumn id="14" name="G6 Count" dataDxfId="17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9:N29" totalsRowShown="0" headerRowDxfId="177" dataDxfId="176">
  <autoFilter ref="A19:N29"/>
  <tableColumns count="14">
    <tableColumn id="1" name="Top Words in Tweet in Entire Graph" dataDxfId="175"/>
    <tableColumn id="2" name="Entire Graph Count" dataDxfId="174"/>
    <tableColumn id="3" name="Top Words in Tweet in G1" dataDxfId="173"/>
    <tableColumn id="4" name="G1 Count" dataDxfId="172"/>
    <tableColumn id="5" name="Top Words in Tweet in G2" dataDxfId="171"/>
    <tableColumn id="6" name="G2 Count" dataDxfId="170"/>
    <tableColumn id="7" name="Top Words in Tweet in G3" dataDxfId="169"/>
    <tableColumn id="8" name="G3 Count" dataDxfId="168"/>
    <tableColumn id="9" name="Top Words in Tweet in G4" dataDxfId="167"/>
    <tableColumn id="10" name="G4 Count" dataDxfId="166"/>
    <tableColumn id="11" name="Top Words in Tweet in G5" dataDxfId="165"/>
    <tableColumn id="12" name="G5 Count" dataDxfId="164"/>
    <tableColumn id="13" name="Top Words in Tweet in G6" dataDxfId="163"/>
    <tableColumn id="14" name="G6 Count" dataDxfId="162"/>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2:N42" totalsRowShown="0" headerRowDxfId="160" dataDxfId="159">
  <autoFilter ref="A32:N42"/>
  <tableColumns count="14">
    <tableColumn id="1" name="Top Word Pairs in Tweet in Entire Graph" dataDxfId="158"/>
    <tableColumn id="2" name="Entire Graph Count" dataDxfId="157"/>
    <tableColumn id="3" name="Top Word Pairs in Tweet in G1" dataDxfId="156"/>
    <tableColumn id="4" name="G1 Count" dataDxfId="155"/>
    <tableColumn id="5" name="Top Word Pairs in Tweet in G2" dataDxfId="154"/>
    <tableColumn id="6" name="G2 Count" dataDxfId="153"/>
    <tableColumn id="7" name="Top Word Pairs in Tweet in G3" dataDxfId="152"/>
    <tableColumn id="8" name="G3 Count" dataDxfId="151"/>
    <tableColumn id="9" name="Top Word Pairs in Tweet in G4" dataDxfId="150"/>
    <tableColumn id="10" name="G4 Count" dataDxfId="149"/>
    <tableColumn id="11" name="Top Word Pairs in Tweet in G5" dataDxfId="148"/>
    <tableColumn id="12" name="G5 Count" dataDxfId="147"/>
    <tableColumn id="13" name="Top Word Pairs in Tweet in G6" dataDxfId="146"/>
    <tableColumn id="14" name="G6 Count" dataDxfId="145"/>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45:N46" totalsRowShown="0" headerRowDxfId="143" dataDxfId="142">
  <autoFilter ref="A45:N46"/>
  <tableColumns count="14">
    <tableColumn id="1" name="Top Replied-To in Entire Graph" dataDxfId="141"/>
    <tableColumn id="2" name="Entire Graph Count" dataDxfId="137"/>
    <tableColumn id="3" name="Top Replied-To in G1" dataDxfId="136"/>
    <tableColumn id="4" name="G1 Count" dataDxfId="133"/>
    <tableColumn id="5" name="Top Replied-To in G2" dataDxfId="132"/>
    <tableColumn id="6" name="G2 Count" dataDxfId="129"/>
    <tableColumn id="7" name="Top Replied-To in G3" dataDxfId="128"/>
    <tableColumn id="8" name="G3 Count" dataDxfId="125"/>
    <tableColumn id="9" name="Top Replied-To in G4" dataDxfId="124"/>
    <tableColumn id="10" name="G4 Count" dataDxfId="121"/>
    <tableColumn id="11" name="Top Replied-To in G5" dataDxfId="120"/>
    <tableColumn id="12" name="G5 Count" dataDxfId="117"/>
    <tableColumn id="13" name="Top Replied-To in G6" dataDxfId="116"/>
    <tableColumn id="14" name="G6 Count" dataDxfId="115"/>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49:N53" totalsRowShown="0" headerRowDxfId="140" dataDxfId="139">
  <autoFilter ref="A49:N53"/>
  <tableColumns count="14">
    <tableColumn id="1" name="Top Mentioned in Entire Graph" dataDxfId="138"/>
    <tableColumn id="2" name="Entire Graph Count" dataDxfId="135"/>
    <tableColumn id="3" name="Top Mentioned in G1" dataDxfId="134"/>
    <tableColumn id="4" name="G1 Count" dataDxfId="131"/>
    <tableColumn id="5" name="Top Mentioned in G2" dataDxfId="130"/>
    <tableColumn id="6" name="G2 Count" dataDxfId="127"/>
    <tableColumn id="7" name="Top Mentioned in G3" dataDxfId="126"/>
    <tableColumn id="8" name="G3 Count" dataDxfId="123"/>
    <tableColumn id="9" name="Top Mentioned in G4" dataDxfId="122"/>
    <tableColumn id="10" name="G4 Count" dataDxfId="119"/>
    <tableColumn id="11" name="Top Mentioned in G5" dataDxfId="118"/>
    <tableColumn id="12" name="G5 Count" dataDxfId="114"/>
    <tableColumn id="13" name="Top Mentioned in G6" dataDxfId="113"/>
    <tableColumn id="14" name="G6 Count" dataDxfId="112"/>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56:N66" totalsRowShown="0" headerRowDxfId="109" dataDxfId="108">
  <autoFilter ref="A56:N66"/>
  <tableColumns count="14">
    <tableColumn id="1" name="Top Tweeters in Entire Graph" dataDxfId="107"/>
    <tableColumn id="2" name="Entire Graph Count" dataDxfId="106"/>
    <tableColumn id="3" name="Top Tweeters in G1" dataDxfId="105"/>
    <tableColumn id="4" name="G1 Count" dataDxfId="104"/>
    <tableColumn id="5" name="Top Tweeters in G2" dataDxfId="103"/>
    <tableColumn id="6" name="G2 Count" dataDxfId="102"/>
    <tableColumn id="7" name="Top Tweeters in G3" dataDxfId="101"/>
    <tableColumn id="8" name="G3 Count" dataDxfId="100"/>
    <tableColumn id="9" name="Top Tweeters in G4" dataDxfId="99"/>
    <tableColumn id="10" name="G4 Count" dataDxfId="98"/>
    <tableColumn id="11" name="Top Tweeters in G5" dataDxfId="97"/>
    <tableColumn id="12" name="G5 Count" dataDxfId="96"/>
    <tableColumn id="13" name="Top Tweeters in G6" dataDxfId="95"/>
    <tableColumn id="14" name="G6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 totalsRowShown="0" headerRowDxfId="310" dataDxfId="309">
  <autoFilter ref="A2:BT23"/>
  <tableColumns count="72">
    <tableColumn id="1" name="Vertex" dataDxfId="308"/>
    <tableColumn id="72" name="Subgraph"/>
    <tableColumn id="2" name="Color" dataDxfId="307"/>
    <tableColumn id="5" name="Shape" dataDxfId="306"/>
    <tableColumn id="6" name="Size" dataDxfId="305"/>
    <tableColumn id="4" name="Opacity" dataDxfId="304"/>
    <tableColumn id="7" name="Image File" dataDxfId="303"/>
    <tableColumn id="3" name="Visibility" dataDxfId="302"/>
    <tableColumn id="10" name="Label" dataDxfId="301"/>
    <tableColumn id="16" name="Label Fill Color" dataDxfId="300"/>
    <tableColumn id="9" name="Label Position" dataDxfId="299"/>
    <tableColumn id="8" name="Tooltip" dataDxfId="298"/>
    <tableColumn id="18" name="Layout Order" dataDxfId="297"/>
    <tableColumn id="13" name="X" dataDxfId="296"/>
    <tableColumn id="14" name="Y" dataDxfId="295"/>
    <tableColumn id="12" name="Locked?" dataDxfId="294"/>
    <tableColumn id="19" name="Polar R" dataDxfId="293"/>
    <tableColumn id="20" name="Polar Angle" dataDxfId="292"/>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91"/>
    <tableColumn id="28" name="Dynamic Filter" dataDxfId="290"/>
    <tableColumn id="17" name="Add Your Own Columns Here" dataDxfId="289"/>
    <tableColumn id="30" name="Name" dataDxfId="288"/>
    <tableColumn id="31" name="Followed" dataDxfId="287"/>
    <tableColumn id="32" name="Followers" dataDxfId="286"/>
    <tableColumn id="33" name="Tweets" dataDxfId="285"/>
    <tableColumn id="34" name="Favorites" dataDxfId="284"/>
    <tableColumn id="35" name="Time Zone UTC Offset (Seconds)" dataDxfId="283"/>
    <tableColumn id="36" name="Description" dataDxfId="282"/>
    <tableColumn id="37" name="Location" dataDxfId="281"/>
    <tableColumn id="38" name="Web" dataDxfId="280"/>
    <tableColumn id="39" name="Time Zone" dataDxfId="279"/>
    <tableColumn id="40" name="Joined Twitter Date (UTC)" dataDxfId="278"/>
    <tableColumn id="41" name="Profile Banner Url" dataDxfId="277"/>
    <tableColumn id="42" name="Default Profile" dataDxfId="276"/>
    <tableColumn id="43" name="Default Profile Image" dataDxfId="275"/>
    <tableColumn id="44" name="Geo Enabled" dataDxfId="274"/>
    <tableColumn id="45" name="Language" dataDxfId="273"/>
    <tableColumn id="46" name="Listed Count" dataDxfId="272"/>
    <tableColumn id="47" name="Profile Background Image Url" dataDxfId="271"/>
    <tableColumn id="48" name="Verified" dataDxfId="270"/>
    <tableColumn id="49" name="Custom Menu Item Text" dataDxfId="269"/>
    <tableColumn id="50" name="Custom Menu Item Action" dataDxfId="268"/>
    <tableColumn id="51" name="Tweeted Search Term?" dataDxfId="235"/>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106" totalsRowShown="0" headerRowDxfId="82" dataDxfId="81">
  <autoFilter ref="A1:G106"/>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93" totalsRowShown="0" headerRowDxfId="73" dataDxfId="72">
  <autoFilter ref="A1:L93"/>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267">
  <autoFilter ref="A2:AO8"/>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78"/>
    <tableColumn id="27" name="Top Hashtags in Tweet" dataDxfId="161"/>
    <tableColumn id="28" name="Top Words in Tweet" dataDxfId="144"/>
    <tableColumn id="29" name="Top Word Pairs in Tweet" dataDxfId="111"/>
    <tableColumn id="30" name="Top Replied-To in Tweet" dataDxfId="110"/>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264" dataDxfId="263">
  <autoFilter ref="A1:C2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28"/>
    <tableColumn id="2" name="Value" dataDxfId="22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herald.co.nz/business/news/article.cfm?c_id=3&amp;objectid=12246057&amp;utm_source=twitter%26utm_medium%3Dsocial%26utm_campaign%3Dnzh_tw%20" TargetMode="External" /><Relationship Id="rId2" Type="http://schemas.openxmlformats.org/officeDocument/2006/relationships/hyperlink" Target="https://www.parliament.nz/en/pb/sc/submissions-and-advice/document/52SCPP_EVI_82702_PP2844/ministry-for-primary-industries" TargetMode="External" /><Relationship Id="rId3" Type="http://schemas.openxmlformats.org/officeDocument/2006/relationships/hyperlink" Target="https://farmersweekly.co.nz/section/agribusiness/view/mpi-were-very-sorry" TargetMode="External" /><Relationship Id="rId4" Type="http://schemas.openxmlformats.org/officeDocument/2006/relationships/hyperlink" Target="https://www.stuff.co.nz/business/farming/113835372/bankrupt-farmers-back-need-for-farm-debt-mediation" TargetMode="External" /><Relationship Id="rId5" Type="http://schemas.openxmlformats.org/officeDocument/2006/relationships/hyperlink" Target="https://www.jobs.as/job/19383591/Senior-Internal-Communications-Adviser/" TargetMode="External" /><Relationship Id="rId6" Type="http://schemas.openxmlformats.org/officeDocument/2006/relationships/hyperlink" Target="https://pbs.twimg.com/media/D-2rwfDXkAAaOab.jpg" TargetMode="External" /><Relationship Id="rId7" Type="http://schemas.openxmlformats.org/officeDocument/2006/relationships/hyperlink" Target="http://pbs.twimg.com/profile_images/918999457684795392/N1Yz6fcJ_normal.jpg" TargetMode="External" /><Relationship Id="rId8" Type="http://schemas.openxmlformats.org/officeDocument/2006/relationships/hyperlink" Target="http://pbs.twimg.com/profile_images/904315745886248961/dGgvUW7R_normal.jpg" TargetMode="External" /><Relationship Id="rId9" Type="http://schemas.openxmlformats.org/officeDocument/2006/relationships/hyperlink" Target="http://pbs.twimg.com/profile_images/1101073505225867264/us7m9pq4_normal.jpg" TargetMode="External" /><Relationship Id="rId10" Type="http://schemas.openxmlformats.org/officeDocument/2006/relationships/hyperlink" Target="http://pbs.twimg.com/profile_images/1070157916643028993/4XtQAub-_normal.jpg" TargetMode="External" /><Relationship Id="rId11" Type="http://schemas.openxmlformats.org/officeDocument/2006/relationships/hyperlink" Target="http://pbs.twimg.com/profile_images/1146433738944811008/2aXyHrI6_normal.jpg" TargetMode="External" /><Relationship Id="rId12" Type="http://schemas.openxmlformats.org/officeDocument/2006/relationships/hyperlink" Target="http://pbs.twimg.com/profile_images/986568245099540480/y-iXs6op_normal.jpg" TargetMode="External" /><Relationship Id="rId13" Type="http://schemas.openxmlformats.org/officeDocument/2006/relationships/hyperlink" Target="http://pbs.twimg.com/profile_images/1086932547932573696/c-pYNYyu_normal.jpg" TargetMode="External" /><Relationship Id="rId14" Type="http://schemas.openxmlformats.org/officeDocument/2006/relationships/hyperlink" Target="http://pbs.twimg.com/profile_images/916580192742604801/07k9WycW_normal.jpg" TargetMode="External" /><Relationship Id="rId15" Type="http://schemas.openxmlformats.org/officeDocument/2006/relationships/hyperlink" Target="http://pbs.twimg.com/profile_images/669532971821469696/Y7OCIAAj_normal.jpg" TargetMode="External" /><Relationship Id="rId16" Type="http://schemas.openxmlformats.org/officeDocument/2006/relationships/hyperlink" Target="http://pbs.twimg.com/profile_images/1149673953436192768/Kev9Pdcb_normal.jpg" TargetMode="External" /><Relationship Id="rId17" Type="http://schemas.openxmlformats.org/officeDocument/2006/relationships/hyperlink" Target="http://pbs.twimg.com/profile_images/1091244913021267969/MRWLl167_normal.jpg" TargetMode="External" /><Relationship Id="rId18" Type="http://schemas.openxmlformats.org/officeDocument/2006/relationships/hyperlink" Target="http://pbs.twimg.com/profile_images/1139829054956113921/ly5UTX3w_normal.png" TargetMode="External" /><Relationship Id="rId19" Type="http://schemas.openxmlformats.org/officeDocument/2006/relationships/hyperlink" Target="http://pbs.twimg.com/profile_images/1147032533093064705/2z-skA78_normal.jpg" TargetMode="External" /><Relationship Id="rId20" Type="http://schemas.openxmlformats.org/officeDocument/2006/relationships/hyperlink" Target="http://pbs.twimg.com/profile_images/1002403349801521152/aawv2jWC_normal.jpg" TargetMode="External" /><Relationship Id="rId21" Type="http://schemas.openxmlformats.org/officeDocument/2006/relationships/hyperlink" Target="http://pbs.twimg.com/profile_images/1067812837429374977/ItwxJfh3_normal.jpg" TargetMode="External" /><Relationship Id="rId22" Type="http://schemas.openxmlformats.org/officeDocument/2006/relationships/hyperlink" Target="http://pbs.twimg.com/profile_images/1145181787745689600/EAnRWkIP_normal.jpg" TargetMode="External" /><Relationship Id="rId23" Type="http://schemas.openxmlformats.org/officeDocument/2006/relationships/hyperlink" Target="https://pbs.twimg.com/media/D-2rwfDXkAAaOab.jpg" TargetMode="External" /><Relationship Id="rId24" Type="http://schemas.openxmlformats.org/officeDocument/2006/relationships/hyperlink" Target="http://pbs.twimg.com/profile_images/962108863603384320/g7wPJ7xJ_normal.jpg" TargetMode="External" /><Relationship Id="rId25" Type="http://schemas.openxmlformats.org/officeDocument/2006/relationships/hyperlink" Target="http://pbs.twimg.com/profile_images/3443366500/e2718a89593f5e0a3b0cf1ffc112418f_normal.jpeg" TargetMode="External" /><Relationship Id="rId26" Type="http://schemas.openxmlformats.org/officeDocument/2006/relationships/hyperlink" Target="http://pbs.twimg.com/profile_images/531434923911950336/6D9ASk3V_normal.png" TargetMode="External" /><Relationship Id="rId27" Type="http://schemas.openxmlformats.org/officeDocument/2006/relationships/hyperlink" Target="https://twitter.com/#!/nzherald/status/1146166680508407812" TargetMode="External" /><Relationship Id="rId28" Type="http://schemas.openxmlformats.org/officeDocument/2006/relationships/hyperlink" Target="https://twitter.com/#!/kookiekatze/status/1146286475027386373" TargetMode="External" /><Relationship Id="rId29" Type="http://schemas.openxmlformats.org/officeDocument/2006/relationships/hyperlink" Target="https://twitter.com/#!/mezors/status/1146389738053459968" TargetMode="External" /><Relationship Id="rId30" Type="http://schemas.openxmlformats.org/officeDocument/2006/relationships/hyperlink" Target="https://twitter.com/#!/iburs17/status/1146397999876075520" TargetMode="External" /><Relationship Id="rId31" Type="http://schemas.openxmlformats.org/officeDocument/2006/relationships/hyperlink" Target="https://twitter.com/#!/wmwaimeng/status/1146406075400257536" TargetMode="External" /><Relationship Id="rId32" Type="http://schemas.openxmlformats.org/officeDocument/2006/relationships/hyperlink" Target="https://twitter.com/#!/pangkheeteik/status/1146379908567818241" TargetMode="External" /><Relationship Id="rId33" Type="http://schemas.openxmlformats.org/officeDocument/2006/relationships/hyperlink" Target="https://twitter.com/#!/pritha_19k/status/1146406447074304000" TargetMode="External" /><Relationship Id="rId34" Type="http://schemas.openxmlformats.org/officeDocument/2006/relationships/hyperlink" Target="https://twitter.com/#!/pip_kc/status/1146559413508952066" TargetMode="External" /><Relationship Id="rId35" Type="http://schemas.openxmlformats.org/officeDocument/2006/relationships/hyperlink" Target="https://twitter.com/#!/immikhailhafiz/status/1146595611845619712" TargetMode="External" /><Relationship Id="rId36" Type="http://schemas.openxmlformats.org/officeDocument/2006/relationships/hyperlink" Target="https://twitter.com/#!/cshenmei/status/1147071892865503232" TargetMode="External" /><Relationship Id="rId37" Type="http://schemas.openxmlformats.org/officeDocument/2006/relationships/hyperlink" Target="https://twitter.com/#!/a_khaled_7/status/1147104903388520448" TargetMode="External" /><Relationship Id="rId38" Type="http://schemas.openxmlformats.org/officeDocument/2006/relationships/hyperlink" Target="https://twitter.com/#!/zhukl/status/1147107064302297088" TargetMode="External" /><Relationship Id="rId39" Type="http://schemas.openxmlformats.org/officeDocument/2006/relationships/hyperlink" Target="https://twitter.com/#!/n4vin/status/1147107371115671553" TargetMode="External" /><Relationship Id="rId40" Type="http://schemas.openxmlformats.org/officeDocument/2006/relationships/hyperlink" Target="https://twitter.com/#!/klqueerwomendg/status/1147114220070174720" TargetMode="External" /><Relationship Id="rId41" Type="http://schemas.openxmlformats.org/officeDocument/2006/relationships/hyperlink" Target="https://twitter.com/#!/natcromancer/status/1147070981363474432" TargetMode="External" /><Relationship Id="rId42" Type="http://schemas.openxmlformats.org/officeDocument/2006/relationships/hyperlink" Target="https://twitter.com/#!/widermargins/status/1147326785899528193" TargetMode="External" /><Relationship Id="rId43" Type="http://schemas.openxmlformats.org/officeDocument/2006/relationships/hyperlink" Target="https://twitter.com/#!/farmersweeklynz/status/1147762330522046464" TargetMode="External" /><Relationship Id="rId44" Type="http://schemas.openxmlformats.org/officeDocument/2006/relationships/hyperlink" Target="https://twitter.com/#!/amassociation/status/1148003906028486657" TargetMode="External" /><Relationship Id="rId45" Type="http://schemas.openxmlformats.org/officeDocument/2006/relationships/hyperlink" Target="https://twitter.com/#!/mediatorsinstit/status/1148129244565987328" TargetMode="External" /><Relationship Id="rId46" Type="http://schemas.openxmlformats.org/officeDocument/2006/relationships/hyperlink" Target="https://twitter.com/#!/job_newzealand/status/1149151378100621312" TargetMode="External" /><Relationship Id="rId47" Type="http://schemas.openxmlformats.org/officeDocument/2006/relationships/comments" Target="../comments1.xml" /><Relationship Id="rId48" Type="http://schemas.openxmlformats.org/officeDocument/2006/relationships/vmlDrawing" Target="../drawings/vmlDrawing1.vml" /><Relationship Id="rId49" Type="http://schemas.openxmlformats.org/officeDocument/2006/relationships/table" Target="../tables/table1.xml" /><Relationship Id="rId5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t.co/6YYn07VMEp" TargetMode="External" /><Relationship Id="rId2" Type="http://schemas.openxmlformats.org/officeDocument/2006/relationships/hyperlink" Target="https://t.co/pGfWvJCHww" TargetMode="External" /><Relationship Id="rId3" Type="http://schemas.openxmlformats.org/officeDocument/2006/relationships/hyperlink" Target="https://t.co/JRsUv15Sfw" TargetMode="External" /><Relationship Id="rId4" Type="http://schemas.openxmlformats.org/officeDocument/2006/relationships/hyperlink" Target="https://t.co/DxosawEn7Z" TargetMode="External" /><Relationship Id="rId5" Type="http://schemas.openxmlformats.org/officeDocument/2006/relationships/hyperlink" Target="https://t.co/ChHQViAc7U" TargetMode="External" /><Relationship Id="rId6" Type="http://schemas.openxmlformats.org/officeDocument/2006/relationships/hyperlink" Target="https://t.co/hZnLAavcEq" TargetMode="External" /><Relationship Id="rId7" Type="http://schemas.openxmlformats.org/officeDocument/2006/relationships/hyperlink" Target="https://t.co/uSos4Zo2Iy" TargetMode="External" /><Relationship Id="rId8" Type="http://schemas.openxmlformats.org/officeDocument/2006/relationships/hyperlink" Target="https://t.co/Sz810pjym3" TargetMode="External" /><Relationship Id="rId9" Type="http://schemas.openxmlformats.org/officeDocument/2006/relationships/hyperlink" Target="https://t.co/iOCkUnUVHB" TargetMode="External" /><Relationship Id="rId10" Type="http://schemas.openxmlformats.org/officeDocument/2006/relationships/hyperlink" Target="http://t.co/8YmJYa2RPA" TargetMode="External" /><Relationship Id="rId11" Type="http://schemas.openxmlformats.org/officeDocument/2006/relationships/hyperlink" Target="http://t.co/F2YtmYL8JR" TargetMode="External" /><Relationship Id="rId12" Type="http://schemas.openxmlformats.org/officeDocument/2006/relationships/hyperlink" Target="http://t.co/4s0ucBc0aJ" TargetMode="External" /><Relationship Id="rId13" Type="http://schemas.openxmlformats.org/officeDocument/2006/relationships/hyperlink" Target="https://pbs.twimg.com/profile_banners/14765253/1562809319" TargetMode="External" /><Relationship Id="rId14" Type="http://schemas.openxmlformats.org/officeDocument/2006/relationships/hyperlink" Target="https://pbs.twimg.com/profile_banners/3329919519/1560636184" TargetMode="External" /><Relationship Id="rId15" Type="http://schemas.openxmlformats.org/officeDocument/2006/relationships/hyperlink" Target="https://pbs.twimg.com/profile_banners/51372567/1536637744" TargetMode="External" /><Relationship Id="rId16" Type="http://schemas.openxmlformats.org/officeDocument/2006/relationships/hyperlink" Target="https://pbs.twimg.com/profile_banners/180324584/1475476564" TargetMode="External" /><Relationship Id="rId17" Type="http://schemas.openxmlformats.org/officeDocument/2006/relationships/hyperlink" Target="https://pbs.twimg.com/profile_banners/290681048/1556680029" TargetMode="External" /><Relationship Id="rId18" Type="http://schemas.openxmlformats.org/officeDocument/2006/relationships/hyperlink" Target="https://pbs.twimg.com/profile_banners/918707851/1556308414" TargetMode="External" /><Relationship Id="rId19" Type="http://schemas.openxmlformats.org/officeDocument/2006/relationships/hyperlink" Target="https://pbs.twimg.com/profile_banners/1039516991541788674/1547979747" TargetMode="External" /><Relationship Id="rId20" Type="http://schemas.openxmlformats.org/officeDocument/2006/relationships/hyperlink" Target="https://pbs.twimg.com/profile_banners/4352410032/1522733513" TargetMode="External" /><Relationship Id="rId21" Type="http://schemas.openxmlformats.org/officeDocument/2006/relationships/hyperlink" Target="https://pbs.twimg.com/profile_banners/944111330142732288/1547215285" TargetMode="External" /><Relationship Id="rId22" Type="http://schemas.openxmlformats.org/officeDocument/2006/relationships/hyperlink" Target="https://pbs.twimg.com/profile_banners/825822331108945920/1555415901" TargetMode="External" /><Relationship Id="rId23" Type="http://schemas.openxmlformats.org/officeDocument/2006/relationships/hyperlink" Target="https://pbs.twimg.com/profile_banners/416396494/1561957311" TargetMode="External" /><Relationship Id="rId24" Type="http://schemas.openxmlformats.org/officeDocument/2006/relationships/hyperlink" Target="https://pbs.twimg.com/profile_banners/196530181/1536766839" TargetMode="External" /><Relationship Id="rId25" Type="http://schemas.openxmlformats.org/officeDocument/2006/relationships/hyperlink" Target="https://pbs.twimg.com/profile_banners/77668338/1451989384" TargetMode="External" /><Relationship Id="rId26" Type="http://schemas.openxmlformats.org/officeDocument/2006/relationships/hyperlink" Target="https://pbs.twimg.com/profile_banners/1002401830725287936/1527872468" TargetMode="External" /><Relationship Id="rId27" Type="http://schemas.openxmlformats.org/officeDocument/2006/relationships/hyperlink" Target="https://pbs.twimg.com/profile_banners/2197508442/1489987568" TargetMode="External" /><Relationship Id="rId28" Type="http://schemas.openxmlformats.org/officeDocument/2006/relationships/hyperlink" Target="https://pbs.twimg.com/profile_banners/549702099/1530753767" TargetMode="External" /><Relationship Id="rId29" Type="http://schemas.openxmlformats.org/officeDocument/2006/relationships/hyperlink" Target="https://pbs.twimg.com/profile_banners/354480754/1400297030" TargetMode="External" /><Relationship Id="rId30" Type="http://schemas.openxmlformats.org/officeDocument/2006/relationships/hyperlink" Target="https://pbs.twimg.com/profile_banners/1311111475/1364492982" TargetMode="External" /><Relationship Id="rId31" Type="http://schemas.openxmlformats.org/officeDocument/2006/relationships/hyperlink" Target="https://pbs.twimg.com/profile_banners/1041843248/1472309844"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14/bg.gif"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5/bg.gif"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5/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4/bg.gif"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4/bg.gif" TargetMode="External" /><Relationship Id="rId50" Type="http://schemas.openxmlformats.org/officeDocument/2006/relationships/hyperlink" Target="http://abs.twimg.com/images/themes/theme18/bg.gif" TargetMode="External" /><Relationship Id="rId51" Type="http://schemas.openxmlformats.org/officeDocument/2006/relationships/hyperlink" Target="http://pbs.twimg.com/profile_images/918999457684795392/N1Yz6fcJ_normal.jpg" TargetMode="External" /><Relationship Id="rId52" Type="http://schemas.openxmlformats.org/officeDocument/2006/relationships/hyperlink" Target="http://pbs.twimg.com/profile_images/904315745886248961/dGgvUW7R_normal.jpg" TargetMode="External" /><Relationship Id="rId53" Type="http://schemas.openxmlformats.org/officeDocument/2006/relationships/hyperlink" Target="http://pbs.twimg.com/profile_images/1101073505225867264/us7m9pq4_normal.jpg" TargetMode="External" /><Relationship Id="rId54" Type="http://schemas.openxmlformats.org/officeDocument/2006/relationships/hyperlink" Target="http://pbs.twimg.com/profile_images/986568245099540480/y-iXs6op_normal.jpg" TargetMode="External" /><Relationship Id="rId55" Type="http://schemas.openxmlformats.org/officeDocument/2006/relationships/hyperlink" Target="http://pbs.twimg.com/profile_images/1070157916643028993/4XtQAub-_normal.jpg" TargetMode="External" /><Relationship Id="rId56" Type="http://schemas.openxmlformats.org/officeDocument/2006/relationships/hyperlink" Target="http://pbs.twimg.com/profile_images/1146433738944811008/2aXyHrI6_normal.jpg" TargetMode="External" /><Relationship Id="rId57" Type="http://schemas.openxmlformats.org/officeDocument/2006/relationships/hyperlink" Target="http://pbs.twimg.com/profile_images/1086932547932573696/c-pYNYyu_normal.jpg" TargetMode="External" /><Relationship Id="rId58" Type="http://schemas.openxmlformats.org/officeDocument/2006/relationships/hyperlink" Target="http://pbs.twimg.com/profile_images/916580192742604801/07k9WycW_normal.jpg" TargetMode="External" /><Relationship Id="rId59" Type="http://schemas.openxmlformats.org/officeDocument/2006/relationships/hyperlink" Target="http://pbs.twimg.com/profile_images/669532971821469696/Y7OCIAAj_normal.jpg" TargetMode="External" /><Relationship Id="rId60" Type="http://schemas.openxmlformats.org/officeDocument/2006/relationships/hyperlink" Target="http://pbs.twimg.com/profile_images/887402260946231296/lb-bGIDW_normal.jpg" TargetMode="External" /><Relationship Id="rId61" Type="http://schemas.openxmlformats.org/officeDocument/2006/relationships/hyperlink" Target="http://pbs.twimg.com/profile_images/1149673953436192768/Kev9Pdcb_normal.jpg" TargetMode="External" /><Relationship Id="rId62" Type="http://schemas.openxmlformats.org/officeDocument/2006/relationships/hyperlink" Target="http://pbs.twimg.com/profile_images/1067812837429374977/ItwxJfh3_normal.jpg" TargetMode="External" /><Relationship Id="rId63" Type="http://schemas.openxmlformats.org/officeDocument/2006/relationships/hyperlink" Target="http://pbs.twimg.com/profile_images/1091244913021267969/MRWLl167_normal.jpg" TargetMode="External" /><Relationship Id="rId64" Type="http://schemas.openxmlformats.org/officeDocument/2006/relationships/hyperlink" Target="http://pbs.twimg.com/profile_images/1139829054956113921/ly5UTX3w_normal.png" TargetMode="External" /><Relationship Id="rId65" Type="http://schemas.openxmlformats.org/officeDocument/2006/relationships/hyperlink" Target="http://pbs.twimg.com/profile_images/1147032533093064705/2z-skA78_normal.jpg" TargetMode="External" /><Relationship Id="rId66" Type="http://schemas.openxmlformats.org/officeDocument/2006/relationships/hyperlink" Target="http://pbs.twimg.com/profile_images/1002403349801521152/aawv2jWC_normal.jpg" TargetMode="External" /><Relationship Id="rId67" Type="http://schemas.openxmlformats.org/officeDocument/2006/relationships/hyperlink" Target="http://pbs.twimg.com/profile_images/1145181787745689600/EAnRWkIP_normal.jpg" TargetMode="External" /><Relationship Id="rId68" Type="http://schemas.openxmlformats.org/officeDocument/2006/relationships/hyperlink" Target="http://pbs.twimg.com/profile_images/1014680467549794304/MhFmu2lU_normal.jpg" TargetMode="External" /><Relationship Id="rId69" Type="http://schemas.openxmlformats.org/officeDocument/2006/relationships/hyperlink" Target="http://pbs.twimg.com/profile_images/962108863603384320/g7wPJ7xJ_normal.jpg" TargetMode="External" /><Relationship Id="rId70" Type="http://schemas.openxmlformats.org/officeDocument/2006/relationships/hyperlink" Target="http://pbs.twimg.com/profile_images/3443366500/e2718a89593f5e0a3b0cf1ffc112418f_normal.jpeg" TargetMode="External" /><Relationship Id="rId71" Type="http://schemas.openxmlformats.org/officeDocument/2006/relationships/hyperlink" Target="http://pbs.twimg.com/profile_images/531434923911950336/6D9ASk3V_normal.png" TargetMode="External" /><Relationship Id="rId72" Type="http://schemas.openxmlformats.org/officeDocument/2006/relationships/hyperlink" Target="https://twitter.com/nzherald" TargetMode="External" /><Relationship Id="rId73" Type="http://schemas.openxmlformats.org/officeDocument/2006/relationships/hyperlink" Target="https://twitter.com/kookiekatze" TargetMode="External" /><Relationship Id="rId74" Type="http://schemas.openxmlformats.org/officeDocument/2006/relationships/hyperlink" Target="https://twitter.com/mezors" TargetMode="External" /><Relationship Id="rId75" Type="http://schemas.openxmlformats.org/officeDocument/2006/relationships/hyperlink" Target="https://twitter.com/pangkheeteik" TargetMode="External" /><Relationship Id="rId76" Type="http://schemas.openxmlformats.org/officeDocument/2006/relationships/hyperlink" Target="https://twitter.com/iburs17" TargetMode="External" /><Relationship Id="rId77" Type="http://schemas.openxmlformats.org/officeDocument/2006/relationships/hyperlink" Target="https://twitter.com/wmwaimeng" TargetMode="External" /><Relationship Id="rId78" Type="http://schemas.openxmlformats.org/officeDocument/2006/relationships/hyperlink" Target="https://twitter.com/pritha_19k" TargetMode="External" /><Relationship Id="rId79" Type="http://schemas.openxmlformats.org/officeDocument/2006/relationships/hyperlink" Target="https://twitter.com/pip_kc" TargetMode="External" /><Relationship Id="rId80" Type="http://schemas.openxmlformats.org/officeDocument/2006/relationships/hyperlink" Target="https://twitter.com/immikhailhafiz" TargetMode="External" /><Relationship Id="rId81" Type="http://schemas.openxmlformats.org/officeDocument/2006/relationships/hyperlink" Target="https://twitter.com/piquantexp" TargetMode="External" /><Relationship Id="rId82" Type="http://schemas.openxmlformats.org/officeDocument/2006/relationships/hyperlink" Target="https://twitter.com/cshenmei" TargetMode="External" /><Relationship Id="rId83" Type="http://schemas.openxmlformats.org/officeDocument/2006/relationships/hyperlink" Target="https://twitter.com/natcromancer" TargetMode="External" /><Relationship Id="rId84" Type="http://schemas.openxmlformats.org/officeDocument/2006/relationships/hyperlink" Target="https://twitter.com/a_khaled_7" TargetMode="External" /><Relationship Id="rId85" Type="http://schemas.openxmlformats.org/officeDocument/2006/relationships/hyperlink" Target="https://twitter.com/zhukl" TargetMode="External" /><Relationship Id="rId86" Type="http://schemas.openxmlformats.org/officeDocument/2006/relationships/hyperlink" Target="https://twitter.com/n4vin" TargetMode="External" /><Relationship Id="rId87" Type="http://schemas.openxmlformats.org/officeDocument/2006/relationships/hyperlink" Target="https://twitter.com/klqueerwomendg" TargetMode="External" /><Relationship Id="rId88" Type="http://schemas.openxmlformats.org/officeDocument/2006/relationships/hyperlink" Target="https://twitter.com/widermargins" TargetMode="External" /><Relationship Id="rId89" Type="http://schemas.openxmlformats.org/officeDocument/2006/relationships/hyperlink" Target="https://twitter.com/farmersweeklynz" TargetMode="External" /><Relationship Id="rId90" Type="http://schemas.openxmlformats.org/officeDocument/2006/relationships/hyperlink" Target="https://twitter.com/amassociation" TargetMode="External" /><Relationship Id="rId91" Type="http://schemas.openxmlformats.org/officeDocument/2006/relationships/hyperlink" Target="https://twitter.com/mediatorsinstit" TargetMode="External" /><Relationship Id="rId92" Type="http://schemas.openxmlformats.org/officeDocument/2006/relationships/hyperlink" Target="https://twitter.com/job_newzealand" TargetMode="External" /><Relationship Id="rId93" Type="http://schemas.openxmlformats.org/officeDocument/2006/relationships/comments" Target="../comments2.xml" /><Relationship Id="rId94" Type="http://schemas.openxmlformats.org/officeDocument/2006/relationships/vmlDrawing" Target="../drawings/vmlDrawing2.vml" /><Relationship Id="rId95" Type="http://schemas.openxmlformats.org/officeDocument/2006/relationships/table" Target="../tables/table2.xml" /><Relationship Id="rId96" Type="http://schemas.openxmlformats.org/officeDocument/2006/relationships/drawing" Target="../drawings/drawing1.xml" /><Relationship Id="rId9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jobs.as/job/19383591/Senior-Internal-Communications-Adviser/" TargetMode="External" /><Relationship Id="rId2" Type="http://schemas.openxmlformats.org/officeDocument/2006/relationships/hyperlink" Target="https://www.stuff.co.nz/business/farming/113835372/bankrupt-farmers-back-need-for-farm-debt-mediation" TargetMode="External" /><Relationship Id="rId3" Type="http://schemas.openxmlformats.org/officeDocument/2006/relationships/hyperlink" Target="https://farmersweekly.co.nz/section/agribusiness/view/mpi-were-very-sorry" TargetMode="External" /><Relationship Id="rId4" Type="http://schemas.openxmlformats.org/officeDocument/2006/relationships/hyperlink" Target="https://www.parliament.nz/en/pb/sc/submissions-and-advice/document/52SCPP_EVI_82702_PP2844/ministry-for-primary-industries" TargetMode="External" /><Relationship Id="rId5" Type="http://schemas.openxmlformats.org/officeDocument/2006/relationships/hyperlink" Target="https://www.nzherald.co.nz/business/news/article.cfm?c_id=3&amp;objectid=12246057&amp;utm_source=twitter%26utm_medium%3Dsocial%26utm_campaign%3Dnzh_tw%20" TargetMode="External" /><Relationship Id="rId6" Type="http://schemas.openxmlformats.org/officeDocument/2006/relationships/hyperlink" Target="https://www.parliament.nz/en/pb/sc/submissions-and-advice/document/52SCPP_EVI_82702_PP2844/ministry-for-primary-industries" TargetMode="External" /><Relationship Id="rId7" Type="http://schemas.openxmlformats.org/officeDocument/2006/relationships/hyperlink" Target="https://farmersweekly.co.nz/section/agribusiness/view/mpi-were-very-sorry" TargetMode="External" /><Relationship Id="rId8" Type="http://schemas.openxmlformats.org/officeDocument/2006/relationships/hyperlink" Target="https://www.jobs.as/job/19383591/Senior-Internal-Communications-Adviser/" TargetMode="External" /><Relationship Id="rId9" Type="http://schemas.openxmlformats.org/officeDocument/2006/relationships/hyperlink" Target="https://www.stuff.co.nz/business/farming/113835372/bankrupt-farmers-back-need-for-farm-debt-mediation" TargetMode="External" /><Relationship Id="rId10" Type="http://schemas.openxmlformats.org/officeDocument/2006/relationships/hyperlink" Target="https://www.nzherald.co.nz/business/news/article.cfm?c_id=3&amp;objectid=12246057&amp;utm_source=twitter%26utm_medium%3Dsocial%26utm_campaign%3Dnzh_tw%20" TargetMode="External" /><Relationship Id="rId11" Type="http://schemas.openxmlformats.org/officeDocument/2006/relationships/table" Target="../tables/table12.xml" /><Relationship Id="rId12" Type="http://schemas.openxmlformats.org/officeDocument/2006/relationships/table" Target="../tables/table13.xml" /><Relationship Id="rId13" Type="http://schemas.openxmlformats.org/officeDocument/2006/relationships/table" Target="../tables/table14.xml" /><Relationship Id="rId14" Type="http://schemas.openxmlformats.org/officeDocument/2006/relationships/table" Target="../tables/table15.xml" /><Relationship Id="rId15" Type="http://schemas.openxmlformats.org/officeDocument/2006/relationships/table" Target="../tables/table16.xml" /><Relationship Id="rId16" Type="http://schemas.openxmlformats.org/officeDocument/2006/relationships/table" Target="../tables/table17.xml" /><Relationship Id="rId17" Type="http://schemas.openxmlformats.org/officeDocument/2006/relationships/table" Target="../tables/table18.xml" /><Relationship Id="rId1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527</v>
      </c>
      <c r="BB2" s="13" t="s">
        <v>541</v>
      </c>
      <c r="BC2" s="13" t="s">
        <v>542</v>
      </c>
      <c r="BD2" s="67" t="s">
        <v>771</v>
      </c>
      <c r="BE2" s="67" t="s">
        <v>772</v>
      </c>
      <c r="BF2" s="67" t="s">
        <v>773</v>
      </c>
      <c r="BG2" s="67" t="s">
        <v>774</v>
      </c>
      <c r="BH2" s="67" t="s">
        <v>775</v>
      </c>
      <c r="BI2" s="67" t="s">
        <v>776</v>
      </c>
      <c r="BJ2" s="67" t="s">
        <v>777</v>
      </c>
      <c r="BK2" s="67" t="s">
        <v>778</v>
      </c>
      <c r="BL2" s="67" t="s">
        <v>779</v>
      </c>
    </row>
    <row r="3" spans="1:64" ht="15" customHeight="1">
      <c r="A3" s="84" t="s">
        <v>212</v>
      </c>
      <c r="B3" s="84" t="s">
        <v>212</v>
      </c>
      <c r="C3" s="53" t="s">
        <v>784</v>
      </c>
      <c r="D3" s="54">
        <v>3</v>
      </c>
      <c r="E3" s="65" t="s">
        <v>132</v>
      </c>
      <c r="F3" s="55">
        <v>32</v>
      </c>
      <c r="G3" s="53"/>
      <c r="H3" s="57"/>
      <c r="I3" s="56"/>
      <c r="J3" s="56"/>
      <c r="K3" s="36" t="s">
        <v>65</v>
      </c>
      <c r="L3" s="62">
        <v>3</v>
      </c>
      <c r="M3" s="62"/>
      <c r="N3" s="63"/>
      <c r="O3" s="85" t="s">
        <v>176</v>
      </c>
      <c r="P3" s="87">
        <v>43648.88895833334</v>
      </c>
      <c r="Q3" s="85" t="s">
        <v>235</v>
      </c>
      <c r="R3" s="89" t="s">
        <v>247</v>
      </c>
      <c r="S3" s="85" t="s">
        <v>252</v>
      </c>
      <c r="T3" s="85"/>
      <c r="U3" s="85"/>
      <c r="V3" s="89" t="s">
        <v>257</v>
      </c>
      <c r="W3" s="87">
        <v>43648.88895833334</v>
      </c>
      <c r="X3" s="89" t="s">
        <v>276</v>
      </c>
      <c r="Y3" s="85"/>
      <c r="Z3" s="85"/>
      <c r="AA3" s="91" t="s">
        <v>296</v>
      </c>
      <c r="AB3" s="85"/>
      <c r="AC3" s="85" t="b">
        <v>0</v>
      </c>
      <c r="AD3" s="85">
        <v>16</v>
      </c>
      <c r="AE3" s="91" t="s">
        <v>319</v>
      </c>
      <c r="AF3" s="85" t="b">
        <v>0</v>
      </c>
      <c r="AG3" s="85" t="s">
        <v>323</v>
      </c>
      <c r="AH3" s="85"/>
      <c r="AI3" s="91" t="s">
        <v>319</v>
      </c>
      <c r="AJ3" s="85" t="b">
        <v>0</v>
      </c>
      <c r="AK3" s="85">
        <v>8</v>
      </c>
      <c r="AL3" s="91" t="s">
        <v>319</v>
      </c>
      <c r="AM3" s="85" t="s">
        <v>325</v>
      </c>
      <c r="AN3" s="85" t="b">
        <v>0</v>
      </c>
      <c r="AO3" s="91" t="s">
        <v>296</v>
      </c>
      <c r="AP3" s="85" t="s">
        <v>330</v>
      </c>
      <c r="AQ3" s="85">
        <v>0</v>
      </c>
      <c r="AR3" s="85">
        <v>0</v>
      </c>
      <c r="AS3" s="85"/>
      <c r="AT3" s="85"/>
      <c r="AU3" s="85"/>
      <c r="AV3" s="85"/>
      <c r="AW3" s="85"/>
      <c r="AX3" s="85"/>
      <c r="AY3" s="85"/>
      <c r="AZ3" s="85"/>
      <c r="BA3">
        <v>1</v>
      </c>
      <c r="BB3" s="85" t="str">
        <f>REPLACE(INDEX(GroupVertices[Group],MATCH(Edges[[#This Row],[Vertex 1]],GroupVertices[Vertex],0)),1,1,"")</f>
        <v>6</v>
      </c>
      <c r="BC3" s="85" t="str">
        <f>REPLACE(INDEX(GroupVertices[Group],MATCH(Edges[[#This Row],[Vertex 2]],GroupVertices[Vertex],0)),1,1,"")</f>
        <v>6</v>
      </c>
      <c r="BD3" s="51">
        <v>0</v>
      </c>
      <c r="BE3" s="52">
        <v>0</v>
      </c>
      <c r="BF3" s="51">
        <v>4</v>
      </c>
      <c r="BG3" s="52">
        <v>20</v>
      </c>
      <c r="BH3" s="51">
        <v>0</v>
      </c>
      <c r="BI3" s="52">
        <v>0</v>
      </c>
      <c r="BJ3" s="51">
        <v>16</v>
      </c>
      <c r="BK3" s="52">
        <v>80</v>
      </c>
      <c r="BL3" s="51">
        <v>20</v>
      </c>
    </row>
    <row r="4" spans="1:64" ht="15" customHeight="1">
      <c r="A4" s="84" t="s">
        <v>213</v>
      </c>
      <c r="B4" s="84" t="s">
        <v>212</v>
      </c>
      <c r="C4" s="53" t="s">
        <v>784</v>
      </c>
      <c r="D4" s="54">
        <v>3</v>
      </c>
      <c r="E4" s="65" t="s">
        <v>132</v>
      </c>
      <c r="F4" s="55">
        <v>32</v>
      </c>
      <c r="G4" s="53"/>
      <c r="H4" s="57"/>
      <c r="I4" s="56"/>
      <c r="J4" s="56"/>
      <c r="K4" s="36" t="s">
        <v>65</v>
      </c>
      <c r="L4" s="83">
        <v>4</v>
      </c>
      <c r="M4" s="83"/>
      <c r="N4" s="63"/>
      <c r="O4" s="86" t="s">
        <v>233</v>
      </c>
      <c r="P4" s="88">
        <v>43649.21952546296</v>
      </c>
      <c r="Q4" s="86" t="s">
        <v>236</v>
      </c>
      <c r="R4" s="86"/>
      <c r="S4" s="86"/>
      <c r="T4" s="86"/>
      <c r="U4" s="86"/>
      <c r="V4" s="90" t="s">
        <v>258</v>
      </c>
      <c r="W4" s="88">
        <v>43649.21952546296</v>
      </c>
      <c r="X4" s="90" t="s">
        <v>277</v>
      </c>
      <c r="Y4" s="86"/>
      <c r="Z4" s="86"/>
      <c r="AA4" s="92" t="s">
        <v>297</v>
      </c>
      <c r="AB4" s="86"/>
      <c r="AC4" s="86" t="b">
        <v>0</v>
      </c>
      <c r="AD4" s="86">
        <v>0</v>
      </c>
      <c r="AE4" s="92" t="s">
        <v>319</v>
      </c>
      <c r="AF4" s="86" t="b">
        <v>0</v>
      </c>
      <c r="AG4" s="86" t="s">
        <v>323</v>
      </c>
      <c r="AH4" s="86"/>
      <c r="AI4" s="92" t="s">
        <v>319</v>
      </c>
      <c r="AJ4" s="86" t="b">
        <v>0</v>
      </c>
      <c r="AK4" s="86">
        <v>8</v>
      </c>
      <c r="AL4" s="92" t="s">
        <v>296</v>
      </c>
      <c r="AM4" s="86" t="s">
        <v>326</v>
      </c>
      <c r="AN4" s="86" t="b">
        <v>0</v>
      </c>
      <c r="AO4" s="92" t="s">
        <v>296</v>
      </c>
      <c r="AP4" s="86" t="s">
        <v>176</v>
      </c>
      <c r="AQ4" s="86">
        <v>0</v>
      </c>
      <c r="AR4" s="86">
        <v>0</v>
      </c>
      <c r="AS4" s="86"/>
      <c r="AT4" s="86"/>
      <c r="AU4" s="86"/>
      <c r="AV4" s="86"/>
      <c r="AW4" s="86"/>
      <c r="AX4" s="86"/>
      <c r="AY4" s="86"/>
      <c r="AZ4" s="86"/>
      <c r="BA4">
        <v>1</v>
      </c>
      <c r="BB4" s="85" t="str">
        <f>REPLACE(INDEX(GroupVertices[Group],MATCH(Edges[[#This Row],[Vertex 1]],GroupVertices[Vertex],0)),1,1,"")</f>
        <v>6</v>
      </c>
      <c r="BC4" s="85" t="str">
        <f>REPLACE(INDEX(GroupVertices[Group],MATCH(Edges[[#This Row],[Vertex 2]],GroupVertices[Vertex],0)),1,1,"")</f>
        <v>6</v>
      </c>
      <c r="BD4" s="51">
        <v>0</v>
      </c>
      <c r="BE4" s="52">
        <v>0</v>
      </c>
      <c r="BF4" s="51">
        <v>4</v>
      </c>
      <c r="BG4" s="52">
        <v>18.181818181818183</v>
      </c>
      <c r="BH4" s="51">
        <v>0</v>
      </c>
      <c r="BI4" s="52">
        <v>0</v>
      </c>
      <c r="BJ4" s="51">
        <v>18</v>
      </c>
      <c r="BK4" s="52">
        <v>81.81818181818181</v>
      </c>
      <c r="BL4" s="51">
        <v>22</v>
      </c>
    </row>
    <row r="5" spans="1:64" ht="15">
      <c r="A5" s="84" t="s">
        <v>214</v>
      </c>
      <c r="B5" s="84" t="s">
        <v>217</v>
      </c>
      <c r="C5" s="53" t="s">
        <v>784</v>
      </c>
      <c r="D5" s="54">
        <v>3</v>
      </c>
      <c r="E5" s="65" t="s">
        <v>132</v>
      </c>
      <c r="F5" s="55">
        <v>32</v>
      </c>
      <c r="G5" s="53"/>
      <c r="H5" s="57"/>
      <c r="I5" s="56"/>
      <c r="J5" s="56"/>
      <c r="K5" s="36" t="s">
        <v>65</v>
      </c>
      <c r="L5" s="83">
        <v>5</v>
      </c>
      <c r="M5" s="83"/>
      <c r="N5" s="63"/>
      <c r="O5" s="86" t="s">
        <v>233</v>
      </c>
      <c r="P5" s="88">
        <v>43649.504479166666</v>
      </c>
      <c r="Q5" s="86" t="s">
        <v>237</v>
      </c>
      <c r="R5" s="86"/>
      <c r="S5" s="86"/>
      <c r="T5" s="86"/>
      <c r="U5" s="86"/>
      <c r="V5" s="90" t="s">
        <v>259</v>
      </c>
      <c r="W5" s="88">
        <v>43649.504479166666</v>
      </c>
      <c r="X5" s="90" t="s">
        <v>278</v>
      </c>
      <c r="Y5" s="86"/>
      <c r="Z5" s="86"/>
      <c r="AA5" s="92" t="s">
        <v>298</v>
      </c>
      <c r="AB5" s="86"/>
      <c r="AC5" s="86" t="b">
        <v>0</v>
      </c>
      <c r="AD5" s="86">
        <v>0</v>
      </c>
      <c r="AE5" s="92" t="s">
        <v>319</v>
      </c>
      <c r="AF5" s="86" t="b">
        <v>0</v>
      </c>
      <c r="AG5" s="86" t="s">
        <v>323</v>
      </c>
      <c r="AH5" s="86"/>
      <c r="AI5" s="92" t="s">
        <v>319</v>
      </c>
      <c r="AJ5" s="86" t="b">
        <v>0</v>
      </c>
      <c r="AK5" s="86">
        <v>7</v>
      </c>
      <c r="AL5" s="92" t="s">
        <v>301</v>
      </c>
      <c r="AM5" s="86" t="s">
        <v>326</v>
      </c>
      <c r="AN5" s="86" t="b">
        <v>0</v>
      </c>
      <c r="AO5" s="92" t="s">
        <v>301</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2</v>
      </c>
      <c r="BD5" s="51">
        <v>2</v>
      </c>
      <c r="BE5" s="52">
        <v>7.6923076923076925</v>
      </c>
      <c r="BF5" s="51">
        <v>1</v>
      </c>
      <c r="BG5" s="52">
        <v>3.8461538461538463</v>
      </c>
      <c r="BH5" s="51">
        <v>0</v>
      </c>
      <c r="BI5" s="52">
        <v>0</v>
      </c>
      <c r="BJ5" s="51">
        <v>23</v>
      </c>
      <c r="BK5" s="52">
        <v>88.46153846153847</v>
      </c>
      <c r="BL5" s="51">
        <v>26</v>
      </c>
    </row>
    <row r="6" spans="1:64" ht="15">
      <c r="A6" s="84" t="s">
        <v>215</v>
      </c>
      <c r="B6" s="84" t="s">
        <v>217</v>
      </c>
      <c r="C6" s="53" t="s">
        <v>784</v>
      </c>
      <c r="D6" s="54">
        <v>3</v>
      </c>
      <c r="E6" s="65" t="s">
        <v>132</v>
      </c>
      <c r="F6" s="55">
        <v>32</v>
      </c>
      <c r="G6" s="53"/>
      <c r="H6" s="57"/>
      <c r="I6" s="56"/>
      <c r="J6" s="56"/>
      <c r="K6" s="36" t="s">
        <v>65</v>
      </c>
      <c r="L6" s="83">
        <v>6</v>
      </c>
      <c r="M6" s="83"/>
      <c r="N6" s="63"/>
      <c r="O6" s="86" t="s">
        <v>233</v>
      </c>
      <c r="P6" s="88">
        <v>43649.52726851852</v>
      </c>
      <c r="Q6" s="86" t="s">
        <v>237</v>
      </c>
      <c r="R6" s="86"/>
      <c r="S6" s="86"/>
      <c r="T6" s="86"/>
      <c r="U6" s="86"/>
      <c r="V6" s="90" t="s">
        <v>260</v>
      </c>
      <c r="W6" s="88">
        <v>43649.52726851852</v>
      </c>
      <c r="X6" s="90" t="s">
        <v>279</v>
      </c>
      <c r="Y6" s="86"/>
      <c r="Z6" s="86"/>
      <c r="AA6" s="92" t="s">
        <v>299</v>
      </c>
      <c r="AB6" s="86"/>
      <c r="AC6" s="86" t="b">
        <v>0</v>
      </c>
      <c r="AD6" s="86">
        <v>0</v>
      </c>
      <c r="AE6" s="92" t="s">
        <v>319</v>
      </c>
      <c r="AF6" s="86" t="b">
        <v>0</v>
      </c>
      <c r="AG6" s="86" t="s">
        <v>323</v>
      </c>
      <c r="AH6" s="86"/>
      <c r="AI6" s="92" t="s">
        <v>319</v>
      </c>
      <c r="AJ6" s="86" t="b">
        <v>0</v>
      </c>
      <c r="AK6" s="86">
        <v>7</v>
      </c>
      <c r="AL6" s="92" t="s">
        <v>301</v>
      </c>
      <c r="AM6" s="86" t="s">
        <v>327</v>
      </c>
      <c r="AN6" s="86" t="b">
        <v>0</v>
      </c>
      <c r="AO6" s="92" t="s">
        <v>301</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v>2</v>
      </c>
      <c r="BE6" s="52">
        <v>7.6923076923076925</v>
      </c>
      <c r="BF6" s="51">
        <v>1</v>
      </c>
      <c r="BG6" s="52">
        <v>3.8461538461538463</v>
      </c>
      <c r="BH6" s="51">
        <v>0</v>
      </c>
      <c r="BI6" s="52">
        <v>0</v>
      </c>
      <c r="BJ6" s="51">
        <v>23</v>
      </c>
      <c r="BK6" s="52">
        <v>88.46153846153847</v>
      </c>
      <c r="BL6" s="51">
        <v>26</v>
      </c>
    </row>
    <row r="7" spans="1:64" ht="15">
      <c r="A7" s="84" t="s">
        <v>216</v>
      </c>
      <c r="B7" s="84" t="s">
        <v>217</v>
      </c>
      <c r="C7" s="53" t="s">
        <v>784</v>
      </c>
      <c r="D7" s="54">
        <v>3</v>
      </c>
      <c r="E7" s="65" t="s">
        <v>132</v>
      </c>
      <c r="F7" s="55">
        <v>32</v>
      </c>
      <c r="G7" s="53"/>
      <c r="H7" s="57"/>
      <c r="I7" s="56"/>
      <c r="J7" s="56"/>
      <c r="K7" s="36" t="s">
        <v>65</v>
      </c>
      <c r="L7" s="83">
        <v>7</v>
      </c>
      <c r="M7" s="83"/>
      <c r="N7" s="63"/>
      <c r="O7" s="86" t="s">
        <v>233</v>
      </c>
      <c r="P7" s="88">
        <v>43649.54956018519</v>
      </c>
      <c r="Q7" s="86" t="s">
        <v>237</v>
      </c>
      <c r="R7" s="86"/>
      <c r="S7" s="86"/>
      <c r="T7" s="86"/>
      <c r="U7" s="86"/>
      <c r="V7" s="90" t="s">
        <v>261</v>
      </c>
      <c r="W7" s="88">
        <v>43649.54956018519</v>
      </c>
      <c r="X7" s="90" t="s">
        <v>280</v>
      </c>
      <c r="Y7" s="86"/>
      <c r="Z7" s="86"/>
      <c r="AA7" s="92" t="s">
        <v>300</v>
      </c>
      <c r="AB7" s="86"/>
      <c r="AC7" s="86" t="b">
        <v>0</v>
      </c>
      <c r="AD7" s="86">
        <v>0</v>
      </c>
      <c r="AE7" s="92" t="s">
        <v>319</v>
      </c>
      <c r="AF7" s="86" t="b">
        <v>0</v>
      </c>
      <c r="AG7" s="86" t="s">
        <v>323</v>
      </c>
      <c r="AH7" s="86"/>
      <c r="AI7" s="92" t="s">
        <v>319</v>
      </c>
      <c r="AJ7" s="86" t="b">
        <v>0</v>
      </c>
      <c r="AK7" s="86">
        <v>7</v>
      </c>
      <c r="AL7" s="92" t="s">
        <v>301</v>
      </c>
      <c r="AM7" s="86" t="s">
        <v>327</v>
      </c>
      <c r="AN7" s="86" t="b">
        <v>0</v>
      </c>
      <c r="AO7" s="92" t="s">
        <v>301</v>
      </c>
      <c r="AP7" s="86" t="s">
        <v>176</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2</v>
      </c>
      <c r="BD7" s="51">
        <v>2</v>
      </c>
      <c r="BE7" s="52">
        <v>7.6923076923076925</v>
      </c>
      <c r="BF7" s="51">
        <v>1</v>
      </c>
      <c r="BG7" s="52">
        <v>3.8461538461538463</v>
      </c>
      <c r="BH7" s="51">
        <v>0</v>
      </c>
      <c r="BI7" s="52">
        <v>0</v>
      </c>
      <c r="BJ7" s="51">
        <v>23</v>
      </c>
      <c r="BK7" s="52">
        <v>88.46153846153847</v>
      </c>
      <c r="BL7" s="51">
        <v>26</v>
      </c>
    </row>
    <row r="8" spans="1:64" ht="15">
      <c r="A8" s="84" t="s">
        <v>217</v>
      </c>
      <c r="B8" s="84" t="s">
        <v>217</v>
      </c>
      <c r="C8" s="53" t="s">
        <v>784</v>
      </c>
      <c r="D8" s="54">
        <v>3</v>
      </c>
      <c r="E8" s="65" t="s">
        <v>132</v>
      </c>
      <c r="F8" s="55">
        <v>32</v>
      </c>
      <c r="G8" s="53"/>
      <c r="H8" s="57"/>
      <c r="I8" s="56"/>
      <c r="J8" s="56"/>
      <c r="K8" s="36" t="s">
        <v>65</v>
      </c>
      <c r="L8" s="83">
        <v>8</v>
      </c>
      <c r="M8" s="83"/>
      <c r="N8" s="63"/>
      <c r="O8" s="86" t="s">
        <v>176</v>
      </c>
      <c r="P8" s="88">
        <v>43649.47734953704</v>
      </c>
      <c r="Q8" s="86" t="s">
        <v>238</v>
      </c>
      <c r="R8" s="86"/>
      <c r="S8" s="86"/>
      <c r="T8" s="86"/>
      <c r="U8" s="86"/>
      <c r="V8" s="90" t="s">
        <v>262</v>
      </c>
      <c r="W8" s="88">
        <v>43649.47734953704</v>
      </c>
      <c r="X8" s="90" t="s">
        <v>281</v>
      </c>
      <c r="Y8" s="86"/>
      <c r="Z8" s="86"/>
      <c r="AA8" s="92" t="s">
        <v>301</v>
      </c>
      <c r="AB8" s="92" t="s">
        <v>316</v>
      </c>
      <c r="AC8" s="86" t="b">
        <v>0</v>
      </c>
      <c r="AD8" s="86">
        <v>18</v>
      </c>
      <c r="AE8" s="92" t="s">
        <v>320</v>
      </c>
      <c r="AF8" s="86" t="b">
        <v>0</v>
      </c>
      <c r="AG8" s="86" t="s">
        <v>323</v>
      </c>
      <c r="AH8" s="86"/>
      <c r="AI8" s="92" t="s">
        <v>319</v>
      </c>
      <c r="AJ8" s="86" t="b">
        <v>0</v>
      </c>
      <c r="AK8" s="86">
        <v>7</v>
      </c>
      <c r="AL8" s="92" t="s">
        <v>319</v>
      </c>
      <c r="AM8" s="86" t="s">
        <v>328</v>
      </c>
      <c r="AN8" s="86" t="b">
        <v>0</v>
      </c>
      <c r="AO8" s="92" t="s">
        <v>316</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v>2</v>
      </c>
      <c r="BE8" s="52">
        <v>4.081632653061225</v>
      </c>
      <c r="BF8" s="51">
        <v>7</v>
      </c>
      <c r="BG8" s="52">
        <v>14.285714285714286</v>
      </c>
      <c r="BH8" s="51">
        <v>0</v>
      </c>
      <c r="BI8" s="52">
        <v>0</v>
      </c>
      <c r="BJ8" s="51">
        <v>40</v>
      </c>
      <c r="BK8" s="52">
        <v>81.63265306122449</v>
      </c>
      <c r="BL8" s="51">
        <v>49</v>
      </c>
    </row>
    <row r="9" spans="1:64" ht="15">
      <c r="A9" s="84" t="s">
        <v>218</v>
      </c>
      <c r="B9" s="84" t="s">
        <v>217</v>
      </c>
      <c r="C9" s="53" t="s">
        <v>784</v>
      </c>
      <c r="D9" s="54">
        <v>3</v>
      </c>
      <c r="E9" s="65" t="s">
        <v>132</v>
      </c>
      <c r="F9" s="55">
        <v>32</v>
      </c>
      <c r="G9" s="53"/>
      <c r="H9" s="57"/>
      <c r="I9" s="56"/>
      <c r="J9" s="56"/>
      <c r="K9" s="36" t="s">
        <v>65</v>
      </c>
      <c r="L9" s="83">
        <v>9</v>
      </c>
      <c r="M9" s="83"/>
      <c r="N9" s="63"/>
      <c r="O9" s="86" t="s">
        <v>233</v>
      </c>
      <c r="P9" s="88">
        <v>43649.550578703704</v>
      </c>
      <c r="Q9" s="86" t="s">
        <v>237</v>
      </c>
      <c r="R9" s="86"/>
      <c r="S9" s="86"/>
      <c r="T9" s="86"/>
      <c r="U9" s="86"/>
      <c r="V9" s="90" t="s">
        <v>263</v>
      </c>
      <c r="W9" s="88">
        <v>43649.550578703704</v>
      </c>
      <c r="X9" s="90" t="s">
        <v>282</v>
      </c>
      <c r="Y9" s="86"/>
      <c r="Z9" s="86"/>
      <c r="AA9" s="92" t="s">
        <v>302</v>
      </c>
      <c r="AB9" s="86"/>
      <c r="AC9" s="86" t="b">
        <v>0</v>
      </c>
      <c r="AD9" s="86">
        <v>0</v>
      </c>
      <c r="AE9" s="92" t="s">
        <v>319</v>
      </c>
      <c r="AF9" s="86" t="b">
        <v>0</v>
      </c>
      <c r="AG9" s="86" t="s">
        <v>323</v>
      </c>
      <c r="AH9" s="86"/>
      <c r="AI9" s="92" t="s">
        <v>319</v>
      </c>
      <c r="AJ9" s="86" t="b">
        <v>0</v>
      </c>
      <c r="AK9" s="86">
        <v>7</v>
      </c>
      <c r="AL9" s="92" t="s">
        <v>301</v>
      </c>
      <c r="AM9" s="86" t="s">
        <v>327</v>
      </c>
      <c r="AN9" s="86" t="b">
        <v>0</v>
      </c>
      <c r="AO9" s="92" t="s">
        <v>301</v>
      </c>
      <c r="AP9" s="86" t="s">
        <v>176</v>
      </c>
      <c r="AQ9" s="86">
        <v>0</v>
      </c>
      <c r="AR9" s="86">
        <v>0</v>
      </c>
      <c r="AS9" s="86"/>
      <c r="AT9" s="86"/>
      <c r="AU9" s="86"/>
      <c r="AV9" s="86"/>
      <c r="AW9" s="86"/>
      <c r="AX9" s="86"/>
      <c r="AY9" s="86"/>
      <c r="AZ9" s="86"/>
      <c r="BA9">
        <v>1</v>
      </c>
      <c r="BB9" s="85" t="str">
        <f>REPLACE(INDEX(GroupVertices[Group],MATCH(Edges[[#This Row],[Vertex 1]],GroupVertices[Vertex],0)),1,1,"")</f>
        <v>2</v>
      </c>
      <c r="BC9" s="85" t="str">
        <f>REPLACE(INDEX(GroupVertices[Group],MATCH(Edges[[#This Row],[Vertex 2]],GroupVertices[Vertex],0)),1,1,"")</f>
        <v>2</v>
      </c>
      <c r="BD9" s="51">
        <v>2</v>
      </c>
      <c r="BE9" s="52">
        <v>7.6923076923076925</v>
      </c>
      <c r="BF9" s="51">
        <v>1</v>
      </c>
      <c r="BG9" s="52">
        <v>3.8461538461538463</v>
      </c>
      <c r="BH9" s="51">
        <v>0</v>
      </c>
      <c r="BI9" s="52">
        <v>0</v>
      </c>
      <c r="BJ9" s="51">
        <v>23</v>
      </c>
      <c r="BK9" s="52">
        <v>88.46153846153847</v>
      </c>
      <c r="BL9" s="51">
        <v>26</v>
      </c>
    </row>
    <row r="10" spans="1:64" ht="15">
      <c r="A10" s="84" t="s">
        <v>219</v>
      </c>
      <c r="B10" s="84" t="s">
        <v>219</v>
      </c>
      <c r="C10" s="53" t="s">
        <v>784</v>
      </c>
      <c r="D10" s="54">
        <v>3</v>
      </c>
      <c r="E10" s="65" t="s">
        <v>132</v>
      </c>
      <c r="F10" s="55">
        <v>32</v>
      </c>
      <c r="G10" s="53"/>
      <c r="H10" s="57"/>
      <c r="I10" s="56"/>
      <c r="J10" s="56"/>
      <c r="K10" s="36" t="s">
        <v>65</v>
      </c>
      <c r="L10" s="83">
        <v>10</v>
      </c>
      <c r="M10" s="83"/>
      <c r="N10" s="63"/>
      <c r="O10" s="86" t="s">
        <v>176</v>
      </c>
      <c r="P10" s="88">
        <v>43649.97268518519</v>
      </c>
      <c r="Q10" s="86" t="s">
        <v>239</v>
      </c>
      <c r="R10" s="90" t="s">
        <v>248</v>
      </c>
      <c r="S10" s="86" t="s">
        <v>253</v>
      </c>
      <c r="T10" s="86"/>
      <c r="U10" s="86"/>
      <c r="V10" s="90" t="s">
        <v>264</v>
      </c>
      <c r="W10" s="88">
        <v>43649.97268518519</v>
      </c>
      <c r="X10" s="90" t="s">
        <v>283</v>
      </c>
      <c r="Y10" s="86"/>
      <c r="Z10" s="86"/>
      <c r="AA10" s="92" t="s">
        <v>303</v>
      </c>
      <c r="AB10" s="86"/>
      <c r="AC10" s="86" t="b">
        <v>0</v>
      </c>
      <c r="AD10" s="86">
        <v>0</v>
      </c>
      <c r="AE10" s="92" t="s">
        <v>319</v>
      </c>
      <c r="AF10" s="86" t="b">
        <v>0</v>
      </c>
      <c r="AG10" s="86" t="s">
        <v>323</v>
      </c>
      <c r="AH10" s="86"/>
      <c r="AI10" s="92" t="s">
        <v>319</v>
      </c>
      <c r="AJ10" s="86" t="b">
        <v>0</v>
      </c>
      <c r="AK10" s="86">
        <v>0</v>
      </c>
      <c r="AL10" s="92" t="s">
        <v>319</v>
      </c>
      <c r="AM10" s="86" t="s">
        <v>328</v>
      </c>
      <c r="AN10" s="86" t="b">
        <v>0</v>
      </c>
      <c r="AO10" s="92" t="s">
        <v>303</v>
      </c>
      <c r="AP10" s="86" t="s">
        <v>176</v>
      </c>
      <c r="AQ10" s="86">
        <v>0</v>
      </c>
      <c r="AR10" s="86">
        <v>0</v>
      </c>
      <c r="AS10" s="86"/>
      <c r="AT10" s="86"/>
      <c r="AU10" s="86"/>
      <c r="AV10" s="86"/>
      <c r="AW10" s="86"/>
      <c r="AX10" s="86"/>
      <c r="AY10" s="86"/>
      <c r="AZ10" s="86"/>
      <c r="BA10">
        <v>1</v>
      </c>
      <c r="BB10" s="85" t="str">
        <f>REPLACE(INDEX(GroupVertices[Group],MATCH(Edges[[#This Row],[Vertex 1]],GroupVertices[Vertex],0)),1,1,"")</f>
        <v>3</v>
      </c>
      <c r="BC10" s="85" t="str">
        <f>REPLACE(INDEX(GroupVertices[Group],MATCH(Edges[[#This Row],[Vertex 2]],GroupVertices[Vertex],0)),1,1,"")</f>
        <v>3</v>
      </c>
      <c r="BD10" s="51">
        <v>0</v>
      </c>
      <c r="BE10" s="52">
        <v>0</v>
      </c>
      <c r="BF10" s="51">
        <v>1</v>
      </c>
      <c r="BG10" s="52">
        <v>7.6923076923076925</v>
      </c>
      <c r="BH10" s="51">
        <v>0</v>
      </c>
      <c r="BI10" s="52">
        <v>0</v>
      </c>
      <c r="BJ10" s="51">
        <v>12</v>
      </c>
      <c r="BK10" s="52">
        <v>92.3076923076923</v>
      </c>
      <c r="BL10" s="51">
        <v>13</v>
      </c>
    </row>
    <row r="11" spans="1:64" ht="15">
      <c r="A11" s="84" t="s">
        <v>220</v>
      </c>
      <c r="B11" s="84" t="s">
        <v>232</v>
      </c>
      <c r="C11" s="53" t="s">
        <v>784</v>
      </c>
      <c r="D11" s="54">
        <v>3</v>
      </c>
      <c r="E11" s="65" t="s">
        <v>132</v>
      </c>
      <c r="F11" s="55">
        <v>32</v>
      </c>
      <c r="G11" s="53"/>
      <c r="H11" s="57"/>
      <c r="I11" s="56"/>
      <c r="J11" s="56"/>
      <c r="K11" s="36" t="s">
        <v>65</v>
      </c>
      <c r="L11" s="83">
        <v>11</v>
      </c>
      <c r="M11" s="83"/>
      <c r="N11" s="63"/>
      <c r="O11" s="86" t="s">
        <v>234</v>
      </c>
      <c r="P11" s="88">
        <v>43650.07258101852</v>
      </c>
      <c r="Q11" s="86" t="s">
        <v>240</v>
      </c>
      <c r="R11" s="86"/>
      <c r="S11" s="86"/>
      <c r="T11" s="86"/>
      <c r="U11" s="86"/>
      <c r="V11" s="90" t="s">
        <v>265</v>
      </c>
      <c r="W11" s="88">
        <v>43650.07258101852</v>
      </c>
      <c r="X11" s="90" t="s">
        <v>284</v>
      </c>
      <c r="Y11" s="86"/>
      <c r="Z11" s="86"/>
      <c r="AA11" s="92" t="s">
        <v>304</v>
      </c>
      <c r="AB11" s="92" t="s">
        <v>317</v>
      </c>
      <c r="AC11" s="86" t="b">
        <v>0</v>
      </c>
      <c r="AD11" s="86">
        <v>3</v>
      </c>
      <c r="AE11" s="92" t="s">
        <v>321</v>
      </c>
      <c r="AF11" s="86" t="b">
        <v>0</v>
      </c>
      <c r="AG11" s="86" t="s">
        <v>323</v>
      </c>
      <c r="AH11" s="86"/>
      <c r="AI11" s="92" t="s">
        <v>319</v>
      </c>
      <c r="AJ11" s="86" t="b">
        <v>0</v>
      </c>
      <c r="AK11" s="86">
        <v>1</v>
      </c>
      <c r="AL11" s="92" t="s">
        <v>319</v>
      </c>
      <c r="AM11" s="86" t="s">
        <v>326</v>
      </c>
      <c r="AN11" s="86" t="b">
        <v>0</v>
      </c>
      <c r="AO11" s="92" t="s">
        <v>317</v>
      </c>
      <c r="AP11" s="86" t="s">
        <v>176</v>
      </c>
      <c r="AQ11" s="86">
        <v>0</v>
      </c>
      <c r="AR11" s="86">
        <v>0</v>
      </c>
      <c r="AS11" s="86"/>
      <c r="AT11" s="86"/>
      <c r="AU11" s="86"/>
      <c r="AV11" s="86"/>
      <c r="AW11" s="86"/>
      <c r="AX11" s="86"/>
      <c r="AY11" s="86"/>
      <c r="AZ11" s="86"/>
      <c r="BA11">
        <v>1</v>
      </c>
      <c r="BB11" s="85" t="str">
        <f>REPLACE(INDEX(GroupVertices[Group],MATCH(Edges[[#This Row],[Vertex 1]],GroupVertices[Vertex],0)),1,1,"")</f>
        <v>5</v>
      </c>
      <c r="BC11" s="85" t="str">
        <f>REPLACE(INDEX(GroupVertices[Group],MATCH(Edges[[#This Row],[Vertex 2]],GroupVertices[Vertex],0)),1,1,"")</f>
        <v>5</v>
      </c>
      <c r="BD11" s="51">
        <v>0</v>
      </c>
      <c r="BE11" s="52">
        <v>0</v>
      </c>
      <c r="BF11" s="51">
        <v>1</v>
      </c>
      <c r="BG11" s="52">
        <v>2.5641025641025643</v>
      </c>
      <c r="BH11" s="51">
        <v>0</v>
      </c>
      <c r="BI11" s="52">
        <v>0</v>
      </c>
      <c r="BJ11" s="51">
        <v>38</v>
      </c>
      <c r="BK11" s="52">
        <v>97.43589743589743</v>
      </c>
      <c r="BL11" s="51">
        <v>39</v>
      </c>
    </row>
    <row r="12" spans="1:64" ht="15">
      <c r="A12" s="84" t="s">
        <v>221</v>
      </c>
      <c r="B12" s="84" t="s">
        <v>226</v>
      </c>
      <c r="C12" s="53" t="s">
        <v>784</v>
      </c>
      <c r="D12" s="54">
        <v>3</v>
      </c>
      <c r="E12" s="65" t="s">
        <v>132</v>
      </c>
      <c r="F12" s="55">
        <v>32</v>
      </c>
      <c r="G12" s="53"/>
      <c r="H12" s="57"/>
      <c r="I12" s="56"/>
      <c r="J12" s="56"/>
      <c r="K12" s="36" t="s">
        <v>65</v>
      </c>
      <c r="L12" s="83">
        <v>12</v>
      </c>
      <c r="M12" s="83"/>
      <c r="N12" s="63"/>
      <c r="O12" s="86" t="s">
        <v>233</v>
      </c>
      <c r="P12" s="88">
        <v>43651.38686342593</v>
      </c>
      <c r="Q12" s="86" t="s">
        <v>241</v>
      </c>
      <c r="R12" s="86"/>
      <c r="S12" s="86"/>
      <c r="T12" s="86"/>
      <c r="U12" s="86"/>
      <c r="V12" s="90" t="s">
        <v>266</v>
      </c>
      <c r="W12" s="88">
        <v>43651.38686342593</v>
      </c>
      <c r="X12" s="90" t="s">
        <v>285</v>
      </c>
      <c r="Y12" s="86"/>
      <c r="Z12" s="86"/>
      <c r="AA12" s="92" t="s">
        <v>305</v>
      </c>
      <c r="AB12" s="86"/>
      <c r="AC12" s="86" t="b">
        <v>0</v>
      </c>
      <c r="AD12" s="86">
        <v>0</v>
      </c>
      <c r="AE12" s="92" t="s">
        <v>319</v>
      </c>
      <c r="AF12" s="86" t="b">
        <v>0</v>
      </c>
      <c r="AG12" s="86" t="s">
        <v>323</v>
      </c>
      <c r="AH12" s="86"/>
      <c r="AI12" s="92" t="s">
        <v>319</v>
      </c>
      <c r="AJ12" s="86" t="b">
        <v>0</v>
      </c>
      <c r="AK12" s="86">
        <v>8</v>
      </c>
      <c r="AL12" s="92" t="s">
        <v>310</v>
      </c>
      <c r="AM12" s="86" t="s">
        <v>327</v>
      </c>
      <c r="AN12" s="86" t="b">
        <v>0</v>
      </c>
      <c r="AO12" s="92" t="s">
        <v>310</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v>1</v>
      </c>
      <c r="BE12" s="52">
        <v>4.761904761904762</v>
      </c>
      <c r="BF12" s="51">
        <v>0</v>
      </c>
      <c r="BG12" s="52">
        <v>0</v>
      </c>
      <c r="BH12" s="51">
        <v>0</v>
      </c>
      <c r="BI12" s="52">
        <v>0</v>
      </c>
      <c r="BJ12" s="51">
        <v>20</v>
      </c>
      <c r="BK12" s="52">
        <v>95.23809523809524</v>
      </c>
      <c r="BL12" s="51">
        <v>21</v>
      </c>
    </row>
    <row r="13" spans="1:64" ht="15">
      <c r="A13" s="84" t="s">
        <v>222</v>
      </c>
      <c r="B13" s="84" t="s">
        <v>226</v>
      </c>
      <c r="C13" s="53" t="s">
        <v>784</v>
      </c>
      <c r="D13" s="54">
        <v>3</v>
      </c>
      <c r="E13" s="65" t="s">
        <v>132</v>
      </c>
      <c r="F13" s="55">
        <v>32</v>
      </c>
      <c r="G13" s="53"/>
      <c r="H13" s="57"/>
      <c r="I13" s="56"/>
      <c r="J13" s="56"/>
      <c r="K13" s="36" t="s">
        <v>65</v>
      </c>
      <c r="L13" s="83">
        <v>13</v>
      </c>
      <c r="M13" s="83"/>
      <c r="N13" s="63"/>
      <c r="O13" s="86" t="s">
        <v>233</v>
      </c>
      <c r="P13" s="88">
        <v>43651.477951388886</v>
      </c>
      <c r="Q13" s="86" t="s">
        <v>241</v>
      </c>
      <c r="R13" s="86"/>
      <c r="S13" s="86"/>
      <c r="T13" s="86"/>
      <c r="U13" s="86"/>
      <c r="V13" s="90" t="s">
        <v>267</v>
      </c>
      <c r="W13" s="88">
        <v>43651.477951388886</v>
      </c>
      <c r="X13" s="90" t="s">
        <v>286</v>
      </c>
      <c r="Y13" s="86"/>
      <c r="Z13" s="86"/>
      <c r="AA13" s="92" t="s">
        <v>306</v>
      </c>
      <c r="AB13" s="86"/>
      <c r="AC13" s="86" t="b">
        <v>0</v>
      </c>
      <c r="AD13" s="86">
        <v>0</v>
      </c>
      <c r="AE13" s="92" t="s">
        <v>319</v>
      </c>
      <c r="AF13" s="86" t="b">
        <v>0</v>
      </c>
      <c r="AG13" s="86" t="s">
        <v>323</v>
      </c>
      <c r="AH13" s="86"/>
      <c r="AI13" s="92" t="s">
        <v>319</v>
      </c>
      <c r="AJ13" s="86" t="b">
        <v>0</v>
      </c>
      <c r="AK13" s="86">
        <v>8</v>
      </c>
      <c r="AL13" s="92" t="s">
        <v>310</v>
      </c>
      <c r="AM13" s="86" t="s">
        <v>327</v>
      </c>
      <c r="AN13" s="86" t="b">
        <v>0</v>
      </c>
      <c r="AO13" s="92" t="s">
        <v>310</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v>1</v>
      </c>
      <c r="BE13" s="52">
        <v>4.761904761904762</v>
      </c>
      <c r="BF13" s="51">
        <v>0</v>
      </c>
      <c r="BG13" s="52">
        <v>0</v>
      </c>
      <c r="BH13" s="51">
        <v>0</v>
      </c>
      <c r="BI13" s="52">
        <v>0</v>
      </c>
      <c r="BJ13" s="51">
        <v>20</v>
      </c>
      <c r="BK13" s="52">
        <v>95.23809523809524</v>
      </c>
      <c r="BL13" s="51">
        <v>21</v>
      </c>
    </row>
    <row r="14" spans="1:64" ht="15">
      <c r="A14" s="84" t="s">
        <v>223</v>
      </c>
      <c r="B14" s="84" t="s">
        <v>226</v>
      </c>
      <c r="C14" s="53" t="s">
        <v>784</v>
      </c>
      <c r="D14" s="54">
        <v>3</v>
      </c>
      <c r="E14" s="65" t="s">
        <v>132</v>
      </c>
      <c r="F14" s="55">
        <v>32</v>
      </c>
      <c r="G14" s="53"/>
      <c r="H14" s="57"/>
      <c r="I14" s="56"/>
      <c r="J14" s="56"/>
      <c r="K14" s="36" t="s">
        <v>65</v>
      </c>
      <c r="L14" s="83">
        <v>14</v>
      </c>
      <c r="M14" s="83"/>
      <c r="N14" s="63"/>
      <c r="O14" s="86" t="s">
        <v>233</v>
      </c>
      <c r="P14" s="88">
        <v>43651.483923611115</v>
      </c>
      <c r="Q14" s="86" t="s">
        <v>241</v>
      </c>
      <c r="R14" s="86"/>
      <c r="S14" s="86"/>
      <c r="T14" s="86"/>
      <c r="U14" s="86"/>
      <c r="V14" s="90" t="s">
        <v>268</v>
      </c>
      <c r="W14" s="88">
        <v>43651.483923611115</v>
      </c>
      <c r="X14" s="90" t="s">
        <v>287</v>
      </c>
      <c r="Y14" s="86"/>
      <c r="Z14" s="86"/>
      <c r="AA14" s="92" t="s">
        <v>307</v>
      </c>
      <c r="AB14" s="86"/>
      <c r="AC14" s="86" t="b">
        <v>0</v>
      </c>
      <c r="AD14" s="86">
        <v>0</v>
      </c>
      <c r="AE14" s="92" t="s">
        <v>319</v>
      </c>
      <c r="AF14" s="86" t="b">
        <v>0</v>
      </c>
      <c r="AG14" s="86" t="s">
        <v>323</v>
      </c>
      <c r="AH14" s="86"/>
      <c r="AI14" s="92" t="s">
        <v>319</v>
      </c>
      <c r="AJ14" s="86" t="b">
        <v>0</v>
      </c>
      <c r="AK14" s="86">
        <v>8</v>
      </c>
      <c r="AL14" s="92" t="s">
        <v>310</v>
      </c>
      <c r="AM14" s="86" t="s">
        <v>327</v>
      </c>
      <c r="AN14" s="86" t="b">
        <v>0</v>
      </c>
      <c r="AO14" s="92" t="s">
        <v>310</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1</v>
      </c>
      <c r="BE14" s="52">
        <v>4.761904761904762</v>
      </c>
      <c r="BF14" s="51">
        <v>0</v>
      </c>
      <c r="BG14" s="52">
        <v>0</v>
      </c>
      <c r="BH14" s="51">
        <v>0</v>
      </c>
      <c r="BI14" s="52">
        <v>0</v>
      </c>
      <c r="BJ14" s="51">
        <v>20</v>
      </c>
      <c r="BK14" s="52">
        <v>95.23809523809524</v>
      </c>
      <c r="BL14" s="51">
        <v>21</v>
      </c>
    </row>
    <row r="15" spans="1:64" ht="15">
      <c r="A15" s="84" t="s">
        <v>224</v>
      </c>
      <c r="B15" s="84" t="s">
        <v>226</v>
      </c>
      <c r="C15" s="53" t="s">
        <v>784</v>
      </c>
      <c r="D15" s="54">
        <v>3</v>
      </c>
      <c r="E15" s="65" t="s">
        <v>132</v>
      </c>
      <c r="F15" s="55">
        <v>32</v>
      </c>
      <c r="G15" s="53"/>
      <c r="H15" s="57"/>
      <c r="I15" s="56"/>
      <c r="J15" s="56"/>
      <c r="K15" s="36" t="s">
        <v>65</v>
      </c>
      <c r="L15" s="83">
        <v>15</v>
      </c>
      <c r="M15" s="83"/>
      <c r="N15" s="63"/>
      <c r="O15" s="86" t="s">
        <v>233</v>
      </c>
      <c r="P15" s="88">
        <v>43651.484768518516</v>
      </c>
      <c r="Q15" s="86" t="s">
        <v>241</v>
      </c>
      <c r="R15" s="86"/>
      <c r="S15" s="86"/>
      <c r="T15" s="86"/>
      <c r="U15" s="86"/>
      <c r="V15" s="90" t="s">
        <v>269</v>
      </c>
      <c r="W15" s="88">
        <v>43651.484768518516</v>
      </c>
      <c r="X15" s="90" t="s">
        <v>288</v>
      </c>
      <c r="Y15" s="86"/>
      <c r="Z15" s="86"/>
      <c r="AA15" s="92" t="s">
        <v>308</v>
      </c>
      <c r="AB15" s="86"/>
      <c r="AC15" s="86" t="b">
        <v>0</v>
      </c>
      <c r="AD15" s="86">
        <v>0</v>
      </c>
      <c r="AE15" s="92" t="s">
        <v>319</v>
      </c>
      <c r="AF15" s="86" t="b">
        <v>0</v>
      </c>
      <c r="AG15" s="86" t="s">
        <v>323</v>
      </c>
      <c r="AH15" s="86"/>
      <c r="AI15" s="92" t="s">
        <v>319</v>
      </c>
      <c r="AJ15" s="86" t="b">
        <v>0</v>
      </c>
      <c r="AK15" s="86">
        <v>8</v>
      </c>
      <c r="AL15" s="92" t="s">
        <v>310</v>
      </c>
      <c r="AM15" s="86" t="s">
        <v>326</v>
      </c>
      <c r="AN15" s="86" t="b">
        <v>0</v>
      </c>
      <c r="AO15" s="92" t="s">
        <v>310</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1</v>
      </c>
      <c r="BE15" s="52">
        <v>4.761904761904762</v>
      </c>
      <c r="BF15" s="51">
        <v>0</v>
      </c>
      <c r="BG15" s="52">
        <v>0</v>
      </c>
      <c r="BH15" s="51">
        <v>0</v>
      </c>
      <c r="BI15" s="52">
        <v>0</v>
      </c>
      <c r="BJ15" s="51">
        <v>20</v>
      </c>
      <c r="BK15" s="52">
        <v>95.23809523809524</v>
      </c>
      <c r="BL15" s="51">
        <v>21</v>
      </c>
    </row>
    <row r="16" spans="1:64" ht="15">
      <c r="A16" s="84" t="s">
        <v>225</v>
      </c>
      <c r="B16" s="84" t="s">
        <v>226</v>
      </c>
      <c r="C16" s="53" t="s">
        <v>784</v>
      </c>
      <c r="D16" s="54">
        <v>3</v>
      </c>
      <c r="E16" s="65" t="s">
        <v>132</v>
      </c>
      <c r="F16" s="55">
        <v>32</v>
      </c>
      <c r="G16" s="53"/>
      <c r="H16" s="57"/>
      <c r="I16" s="56"/>
      <c r="J16" s="56"/>
      <c r="K16" s="36" t="s">
        <v>65</v>
      </c>
      <c r="L16" s="83">
        <v>16</v>
      </c>
      <c r="M16" s="83"/>
      <c r="N16" s="63"/>
      <c r="O16" s="86" t="s">
        <v>233</v>
      </c>
      <c r="P16" s="88">
        <v>43651.50366898148</v>
      </c>
      <c r="Q16" s="86" t="s">
        <v>241</v>
      </c>
      <c r="R16" s="86"/>
      <c r="S16" s="86"/>
      <c r="T16" s="86"/>
      <c r="U16" s="86"/>
      <c r="V16" s="90" t="s">
        <v>270</v>
      </c>
      <c r="W16" s="88">
        <v>43651.50366898148</v>
      </c>
      <c r="X16" s="90" t="s">
        <v>289</v>
      </c>
      <c r="Y16" s="86"/>
      <c r="Z16" s="86"/>
      <c r="AA16" s="92" t="s">
        <v>309</v>
      </c>
      <c r="AB16" s="86"/>
      <c r="AC16" s="86" t="b">
        <v>0</v>
      </c>
      <c r="AD16" s="86">
        <v>0</v>
      </c>
      <c r="AE16" s="92" t="s">
        <v>319</v>
      </c>
      <c r="AF16" s="86" t="b">
        <v>0</v>
      </c>
      <c r="AG16" s="86" t="s">
        <v>323</v>
      </c>
      <c r="AH16" s="86"/>
      <c r="AI16" s="92" t="s">
        <v>319</v>
      </c>
      <c r="AJ16" s="86" t="b">
        <v>0</v>
      </c>
      <c r="AK16" s="86">
        <v>8</v>
      </c>
      <c r="AL16" s="92" t="s">
        <v>310</v>
      </c>
      <c r="AM16" s="86" t="s">
        <v>327</v>
      </c>
      <c r="AN16" s="86" t="b">
        <v>0</v>
      </c>
      <c r="AO16" s="92" t="s">
        <v>310</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v>1</v>
      </c>
      <c r="BE16" s="52">
        <v>4.761904761904762</v>
      </c>
      <c r="BF16" s="51">
        <v>0</v>
      </c>
      <c r="BG16" s="52">
        <v>0</v>
      </c>
      <c r="BH16" s="51">
        <v>0</v>
      </c>
      <c r="BI16" s="52">
        <v>0</v>
      </c>
      <c r="BJ16" s="51">
        <v>20</v>
      </c>
      <c r="BK16" s="52">
        <v>95.23809523809524</v>
      </c>
      <c r="BL16" s="51">
        <v>21</v>
      </c>
    </row>
    <row r="17" spans="1:64" ht="15">
      <c r="A17" s="84" t="s">
        <v>226</v>
      </c>
      <c r="B17" s="84" t="s">
        <v>226</v>
      </c>
      <c r="C17" s="53" t="s">
        <v>784</v>
      </c>
      <c r="D17" s="54">
        <v>3</v>
      </c>
      <c r="E17" s="65" t="s">
        <v>132</v>
      </c>
      <c r="F17" s="55">
        <v>32</v>
      </c>
      <c r="G17" s="53"/>
      <c r="H17" s="57"/>
      <c r="I17" s="56"/>
      <c r="J17" s="56"/>
      <c r="K17" s="36" t="s">
        <v>65</v>
      </c>
      <c r="L17" s="83">
        <v>17</v>
      </c>
      <c r="M17" s="83"/>
      <c r="N17" s="63"/>
      <c r="O17" s="86" t="s">
        <v>176</v>
      </c>
      <c r="P17" s="88">
        <v>43651.384351851855</v>
      </c>
      <c r="Q17" s="86" t="s">
        <v>242</v>
      </c>
      <c r="R17" s="86"/>
      <c r="S17" s="86"/>
      <c r="T17" s="86"/>
      <c r="U17" s="86"/>
      <c r="V17" s="90" t="s">
        <v>271</v>
      </c>
      <c r="W17" s="88">
        <v>43651.384351851855</v>
      </c>
      <c r="X17" s="90" t="s">
        <v>290</v>
      </c>
      <c r="Y17" s="86"/>
      <c r="Z17" s="86"/>
      <c r="AA17" s="92" t="s">
        <v>310</v>
      </c>
      <c r="AB17" s="92" t="s">
        <v>318</v>
      </c>
      <c r="AC17" s="86" t="b">
        <v>0</v>
      </c>
      <c r="AD17" s="86">
        <v>20</v>
      </c>
      <c r="AE17" s="92" t="s">
        <v>322</v>
      </c>
      <c r="AF17" s="86" t="b">
        <v>0</v>
      </c>
      <c r="AG17" s="86" t="s">
        <v>323</v>
      </c>
      <c r="AH17" s="86"/>
      <c r="AI17" s="92" t="s">
        <v>319</v>
      </c>
      <c r="AJ17" s="86" t="b">
        <v>0</v>
      </c>
      <c r="AK17" s="86">
        <v>8</v>
      </c>
      <c r="AL17" s="92" t="s">
        <v>319</v>
      </c>
      <c r="AM17" s="86" t="s">
        <v>327</v>
      </c>
      <c r="AN17" s="86" t="b">
        <v>0</v>
      </c>
      <c r="AO17" s="92" t="s">
        <v>318</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v>3</v>
      </c>
      <c r="BE17" s="52">
        <v>7.142857142857143</v>
      </c>
      <c r="BF17" s="51">
        <v>0</v>
      </c>
      <c r="BG17" s="52">
        <v>0</v>
      </c>
      <c r="BH17" s="51">
        <v>0</v>
      </c>
      <c r="BI17" s="52">
        <v>0</v>
      </c>
      <c r="BJ17" s="51">
        <v>39</v>
      </c>
      <c r="BK17" s="52">
        <v>92.85714285714286</v>
      </c>
      <c r="BL17" s="51">
        <v>42</v>
      </c>
    </row>
    <row r="18" spans="1:64" ht="15">
      <c r="A18" s="84" t="s">
        <v>227</v>
      </c>
      <c r="B18" s="84" t="s">
        <v>226</v>
      </c>
      <c r="C18" s="53" t="s">
        <v>784</v>
      </c>
      <c r="D18" s="54">
        <v>3</v>
      </c>
      <c r="E18" s="65" t="s">
        <v>132</v>
      </c>
      <c r="F18" s="55">
        <v>32</v>
      </c>
      <c r="G18" s="53"/>
      <c r="H18" s="57"/>
      <c r="I18" s="56"/>
      <c r="J18" s="56"/>
      <c r="K18" s="36" t="s">
        <v>65</v>
      </c>
      <c r="L18" s="83">
        <v>18</v>
      </c>
      <c r="M18" s="83"/>
      <c r="N18" s="63"/>
      <c r="O18" s="86" t="s">
        <v>233</v>
      </c>
      <c r="P18" s="88">
        <v>43652.09023148148</v>
      </c>
      <c r="Q18" s="86" t="s">
        <v>241</v>
      </c>
      <c r="R18" s="86"/>
      <c r="S18" s="86"/>
      <c r="T18" s="86"/>
      <c r="U18" s="86"/>
      <c r="V18" s="90" t="s">
        <v>272</v>
      </c>
      <c r="W18" s="88">
        <v>43652.09023148148</v>
      </c>
      <c r="X18" s="90" t="s">
        <v>291</v>
      </c>
      <c r="Y18" s="86"/>
      <c r="Z18" s="86"/>
      <c r="AA18" s="92" t="s">
        <v>311</v>
      </c>
      <c r="AB18" s="86"/>
      <c r="AC18" s="86" t="b">
        <v>0</v>
      </c>
      <c r="AD18" s="86">
        <v>0</v>
      </c>
      <c r="AE18" s="92" t="s">
        <v>319</v>
      </c>
      <c r="AF18" s="86" t="b">
        <v>0</v>
      </c>
      <c r="AG18" s="86" t="s">
        <v>323</v>
      </c>
      <c r="AH18" s="86"/>
      <c r="AI18" s="92" t="s">
        <v>319</v>
      </c>
      <c r="AJ18" s="86" t="b">
        <v>0</v>
      </c>
      <c r="AK18" s="86">
        <v>8</v>
      </c>
      <c r="AL18" s="92" t="s">
        <v>310</v>
      </c>
      <c r="AM18" s="86" t="s">
        <v>326</v>
      </c>
      <c r="AN18" s="86" t="b">
        <v>0</v>
      </c>
      <c r="AO18" s="92" t="s">
        <v>310</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v>1</v>
      </c>
      <c r="BE18" s="52">
        <v>4.761904761904762</v>
      </c>
      <c r="BF18" s="51">
        <v>0</v>
      </c>
      <c r="BG18" s="52">
        <v>0</v>
      </c>
      <c r="BH18" s="51">
        <v>0</v>
      </c>
      <c r="BI18" s="52">
        <v>0</v>
      </c>
      <c r="BJ18" s="51">
        <v>20</v>
      </c>
      <c r="BK18" s="52">
        <v>95.23809523809524</v>
      </c>
      <c r="BL18" s="51">
        <v>21</v>
      </c>
    </row>
    <row r="19" spans="1:64" ht="15">
      <c r="A19" s="84" t="s">
        <v>228</v>
      </c>
      <c r="B19" s="84" t="s">
        <v>228</v>
      </c>
      <c r="C19" s="53" t="s">
        <v>784</v>
      </c>
      <c r="D19" s="54">
        <v>3</v>
      </c>
      <c r="E19" s="65" t="s">
        <v>132</v>
      </c>
      <c r="F19" s="55">
        <v>32</v>
      </c>
      <c r="G19" s="53"/>
      <c r="H19" s="57"/>
      <c r="I19" s="56"/>
      <c r="J19" s="56"/>
      <c r="K19" s="36" t="s">
        <v>65</v>
      </c>
      <c r="L19" s="83">
        <v>19</v>
      </c>
      <c r="M19" s="83"/>
      <c r="N19" s="63"/>
      <c r="O19" s="86" t="s">
        <v>176</v>
      </c>
      <c r="P19" s="88">
        <v>43653.29210648148</v>
      </c>
      <c r="Q19" s="86" t="s">
        <v>243</v>
      </c>
      <c r="R19" s="90" t="s">
        <v>249</v>
      </c>
      <c r="S19" s="86" t="s">
        <v>252</v>
      </c>
      <c r="T19" s="86"/>
      <c r="U19" s="90" t="s">
        <v>256</v>
      </c>
      <c r="V19" s="90" t="s">
        <v>256</v>
      </c>
      <c r="W19" s="88">
        <v>43653.29210648148</v>
      </c>
      <c r="X19" s="90" t="s">
        <v>292</v>
      </c>
      <c r="Y19" s="86"/>
      <c r="Z19" s="86"/>
      <c r="AA19" s="92" t="s">
        <v>312</v>
      </c>
      <c r="AB19" s="86"/>
      <c r="AC19" s="86" t="b">
        <v>0</v>
      </c>
      <c r="AD19" s="86">
        <v>0</v>
      </c>
      <c r="AE19" s="92" t="s">
        <v>319</v>
      </c>
      <c r="AF19" s="86" t="b">
        <v>0</v>
      </c>
      <c r="AG19" s="86" t="s">
        <v>323</v>
      </c>
      <c r="AH19" s="86"/>
      <c r="AI19" s="92" t="s">
        <v>319</v>
      </c>
      <c r="AJ19" s="86" t="b">
        <v>0</v>
      </c>
      <c r="AK19" s="86">
        <v>1</v>
      </c>
      <c r="AL19" s="92" t="s">
        <v>319</v>
      </c>
      <c r="AM19" s="86" t="s">
        <v>325</v>
      </c>
      <c r="AN19" s="86" t="b">
        <v>0</v>
      </c>
      <c r="AO19" s="92" t="s">
        <v>312</v>
      </c>
      <c r="AP19" s="86" t="s">
        <v>176</v>
      </c>
      <c r="AQ19" s="86">
        <v>0</v>
      </c>
      <c r="AR19" s="86">
        <v>0</v>
      </c>
      <c r="AS19" s="86"/>
      <c r="AT19" s="86"/>
      <c r="AU19" s="86"/>
      <c r="AV19" s="86"/>
      <c r="AW19" s="86"/>
      <c r="AX19" s="86"/>
      <c r="AY19" s="86"/>
      <c r="AZ19" s="86"/>
      <c r="BA19">
        <v>1</v>
      </c>
      <c r="BB19" s="85" t="str">
        <f>REPLACE(INDEX(GroupVertices[Group],MATCH(Edges[[#This Row],[Vertex 1]],GroupVertices[Vertex],0)),1,1,"")</f>
        <v>3</v>
      </c>
      <c r="BC19" s="85" t="str">
        <f>REPLACE(INDEX(GroupVertices[Group],MATCH(Edges[[#This Row],[Vertex 2]],GroupVertices[Vertex],0)),1,1,"")</f>
        <v>3</v>
      </c>
      <c r="BD19" s="51">
        <v>0</v>
      </c>
      <c r="BE19" s="52">
        <v>0</v>
      </c>
      <c r="BF19" s="51">
        <v>2</v>
      </c>
      <c r="BG19" s="52">
        <v>8.333333333333334</v>
      </c>
      <c r="BH19" s="51">
        <v>0</v>
      </c>
      <c r="BI19" s="52">
        <v>0</v>
      </c>
      <c r="BJ19" s="51">
        <v>22</v>
      </c>
      <c r="BK19" s="52">
        <v>91.66666666666667</v>
      </c>
      <c r="BL19" s="51">
        <v>24</v>
      </c>
    </row>
    <row r="20" spans="1:64" ht="15">
      <c r="A20" s="84" t="s">
        <v>229</v>
      </c>
      <c r="B20" s="84" t="s">
        <v>229</v>
      </c>
      <c r="C20" s="53" t="s">
        <v>784</v>
      </c>
      <c r="D20" s="54">
        <v>3</v>
      </c>
      <c r="E20" s="65" t="s">
        <v>132</v>
      </c>
      <c r="F20" s="55">
        <v>32</v>
      </c>
      <c r="G20" s="53"/>
      <c r="H20" s="57"/>
      <c r="I20" s="56"/>
      <c r="J20" s="56"/>
      <c r="K20" s="36" t="s">
        <v>65</v>
      </c>
      <c r="L20" s="83">
        <v>20</v>
      </c>
      <c r="M20" s="83"/>
      <c r="N20" s="63"/>
      <c r="O20" s="86" t="s">
        <v>176</v>
      </c>
      <c r="P20" s="88">
        <v>43653.95872685185</v>
      </c>
      <c r="Q20" s="86" t="s">
        <v>244</v>
      </c>
      <c r="R20" s="90" t="s">
        <v>250</v>
      </c>
      <c r="S20" s="86" t="s">
        <v>252</v>
      </c>
      <c r="T20" s="86" t="s">
        <v>255</v>
      </c>
      <c r="U20" s="86"/>
      <c r="V20" s="90" t="s">
        <v>273</v>
      </c>
      <c r="W20" s="88">
        <v>43653.95872685185</v>
      </c>
      <c r="X20" s="90" t="s">
        <v>293</v>
      </c>
      <c r="Y20" s="86"/>
      <c r="Z20" s="86"/>
      <c r="AA20" s="92" t="s">
        <v>313</v>
      </c>
      <c r="AB20" s="86"/>
      <c r="AC20" s="86" t="b">
        <v>0</v>
      </c>
      <c r="AD20" s="86">
        <v>1</v>
      </c>
      <c r="AE20" s="92" t="s">
        <v>319</v>
      </c>
      <c r="AF20" s="86" t="b">
        <v>0</v>
      </c>
      <c r="AG20" s="86" t="s">
        <v>323</v>
      </c>
      <c r="AH20" s="86"/>
      <c r="AI20" s="92" t="s">
        <v>319</v>
      </c>
      <c r="AJ20" s="86" t="b">
        <v>0</v>
      </c>
      <c r="AK20" s="86">
        <v>1</v>
      </c>
      <c r="AL20" s="92" t="s">
        <v>319</v>
      </c>
      <c r="AM20" s="86" t="s">
        <v>325</v>
      </c>
      <c r="AN20" s="86" t="b">
        <v>0</v>
      </c>
      <c r="AO20" s="92" t="s">
        <v>313</v>
      </c>
      <c r="AP20" s="86" t="s">
        <v>176</v>
      </c>
      <c r="AQ20" s="86">
        <v>0</v>
      </c>
      <c r="AR20" s="86">
        <v>0</v>
      </c>
      <c r="AS20" s="86"/>
      <c r="AT20" s="86"/>
      <c r="AU20" s="86"/>
      <c r="AV20" s="86"/>
      <c r="AW20" s="86"/>
      <c r="AX20" s="86"/>
      <c r="AY20" s="86"/>
      <c r="AZ20" s="86"/>
      <c r="BA20">
        <v>1</v>
      </c>
      <c r="BB20" s="85" t="str">
        <f>REPLACE(INDEX(GroupVertices[Group],MATCH(Edges[[#This Row],[Vertex 1]],GroupVertices[Vertex],0)),1,1,"")</f>
        <v>4</v>
      </c>
      <c r="BC20" s="85" t="str">
        <f>REPLACE(INDEX(GroupVertices[Group],MATCH(Edges[[#This Row],[Vertex 2]],GroupVertices[Vertex],0)),1,1,"")</f>
        <v>4</v>
      </c>
      <c r="BD20" s="51">
        <v>0</v>
      </c>
      <c r="BE20" s="52">
        <v>0</v>
      </c>
      <c r="BF20" s="51">
        <v>0</v>
      </c>
      <c r="BG20" s="52">
        <v>0</v>
      </c>
      <c r="BH20" s="51">
        <v>0</v>
      </c>
      <c r="BI20" s="52">
        <v>0</v>
      </c>
      <c r="BJ20" s="51">
        <v>19</v>
      </c>
      <c r="BK20" s="52">
        <v>100</v>
      </c>
      <c r="BL20" s="51">
        <v>19</v>
      </c>
    </row>
    <row r="21" spans="1:64" ht="15">
      <c r="A21" s="84" t="s">
        <v>230</v>
      </c>
      <c r="B21" s="84" t="s">
        <v>229</v>
      </c>
      <c r="C21" s="53" t="s">
        <v>784</v>
      </c>
      <c r="D21" s="54">
        <v>3</v>
      </c>
      <c r="E21" s="65" t="s">
        <v>132</v>
      </c>
      <c r="F21" s="55">
        <v>32</v>
      </c>
      <c r="G21" s="53"/>
      <c r="H21" s="57"/>
      <c r="I21" s="56"/>
      <c r="J21" s="56"/>
      <c r="K21" s="36" t="s">
        <v>65</v>
      </c>
      <c r="L21" s="83">
        <v>21</v>
      </c>
      <c r="M21" s="83"/>
      <c r="N21" s="63"/>
      <c r="O21" s="86" t="s">
        <v>233</v>
      </c>
      <c r="P21" s="88">
        <v>43654.30459490741</v>
      </c>
      <c r="Q21" s="86" t="s">
        <v>245</v>
      </c>
      <c r="R21" s="86"/>
      <c r="S21" s="86"/>
      <c r="T21" s="86" t="s">
        <v>255</v>
      </c>
      <c r="U21" s="86"/>
      <c r="V21" s="90" t="s">
        <v>274</v>
      </c>
      <c r="W21" s="88">
        <v>43654.30459490741</v>
      </c>
      <c r="X21" s="90" t="s">
        <v>294</v>
      </c>
      <c r="Y21" s="86"/>
      <c r="Z21" s="86"/>
      <c r="AA21" s="92" t="s">
        <v>314</v>
      </c>
      <c r="AB21" s="86"/>
      <c r="AC21" s="86" t="b">
        <v>0</v>
      </c>
      <c r="AD21" s="86">
        <v>0</v>
      </c>
      <c r="AE21" s="92" t="s">
        <v>319</v>
      </c>
      <c r="AF21" s="86" t="b">
        <v>0</v>
      </c>
      <c r="AG21" s="86" t="s">
        <v>323</v>
      </c>
      <c r="AH21" s="86"/>
      <c r="AI21" s="92" t="s">
        <v>319</v>
      </c>
      <c r="AJ21" s="86" t="b">
        <v>0</v>
      </c>
      <c r="AK21" s="86">
        <v>1</v>
      </c>
      <c r="AL21" s="92" t="s">
        <v>313</v>
      </c>
      <c r="AM21" s="86" t="s">
        <v>326</v>
      </c>
      <c r="AN21" s="86" t="b">
        <v>0</v>
      </c>
      <c r="AO21" s="92" t="s">
        <v>313</v>
      </c>
      <c r="AP21" s="86" t="s">
        <v>176</v>
      </c>
      <c r="AQ21" s="86">
        <v>0</v>
      </c>
      <c r="AR21" s="86">
        <v>0</v>
      </c>
      <c r="AS21" s="86"/>
      <c r="AT21" s="86"/>
      <c r="AU21" s="86"/>
      <c r="AV21" s="86"/>
      <c r="AW21" s="86"/>
      <c r="AX21" s="86"/>
      <c r="AY21" s="86"/>
      <c r="AZ21" s="86"/>
      <c r="BA21">
        <v>1</v>
      </c>
      <c r="BB21" s="85" t="str">
        <f>REPLACE(INDEX(GroupVertices[Group],MATCH(Edges[[#This Row],[Vertex 1]],GroupVertices[Vertex],0)),1,1,"")</f>
        <v>4</v>
      </c>
      <c r="BC21" s="85" t="str">
        <f>REPLACE(INDEX(GroupVertices[Group],MATCH(Edges[[#This Row],[Vertex 2]],GroupVertices[Vertex],0)),1,1,"")</f>
        <v>4</v>
      </c>
      <c r="BD21" s="51">
        <v>0</v>
      </c>
      <c r="BE21" s="52">
        <v>0</v>
      </c>
      <c r="BF21" s="51">
        <v>0</v>
      </c>
      <c r="BG21" s="52">
        <v>0</v>
      </c>
      <c r="BH21" s="51">
        <v>0</v>
      </c>
      <c r="BI21" s="52">
        <v>0</v>
      </c>
      <c r="BJ21" s="51">
        <v>22</v>
      </c>
      <c r="BK21" s="52">
        <v>100</v>
      </c>
      <c r="BL21" s="51">
        <v>22</v>
      </c>
    </row>
    <row r="22" spans="1:64" ht="15">
      <c r="A22" s="84" t="s">
        <v>231</v>
      </c>
      <c r="B22" s="84" t="s">
        <v>231</v>
      </c>
      <c r="C22" s="53" t="s">
        <v>784</v>
      </c>
      <c r="D22" s="54">
        <v>3</v>
      </c>
      <c r="E22" s="65" t="s">
        <v>132</v>
      </c>
      <c r="F22" s="55">
        <v>32</v>
      </c>
      <c r="G22" s="53"/>
      <c r="H22" s="57"/>
      <c r="I22" s="56"/>
      <c r="J22" s="56"/>
      <c r="K22" s="36" t="s">
        <v>65</v>
      </c>
      <c r="L22" s="83">
        <v>22</v>
      </c>
      <c r="M22" s="83"/>
      <c r="N22" s="63"/>
      <c r="O22" s="86" t="s">
        <v>176</v>
      </c>
      <c r="P22" s="88">
        <v>43657.12515046296</v>
      </c>
      <c r="Q22" s="86" t="s">
        <v>246</v>
      </c>
      <c r="R22" s="90" t="s">
        <v>251</v>
      </c>
      <c r="S22" s="86" t="s">
        <v>254</v>
      </c>
      <c r="T22" s="86"/>
      <c r="U22" s="86"/>
      <c r="V22" s="90" t="s">
        <v>275</v>
      </c>
      <c r="W22" s="88">
        <v>43657.12515046296</v>
      </c>
      <c r="X22" s="90" t="s">
        <v>295</v>
      </c>
      <c r="Y22" s="86"/>
      <c r="Z22" s="86"/>
      <c r="AA22" s="92" t="s">
        <v>315</v>
      </c>
      <c r="AB22" s="86"/>
      <c r="AC22" s="86" t="b">
        <v>0</v>
      </c>
      <c r="AD22" s="86">
        <v>0</v>
      </c>
      <c r="AE22" s="92" t="s">
        <v>319</v>
      </c>
      <c r="AF22" s="86" t="b">
        <v>0</v>
      </c>
      <c r="AG22" s="86" t="s">
        <v>324</v>
      </c>
      <c r="AH22" s="86"/>
      <c r="AI22" s="92" t="s">
        <v>319</v>
      </c>
      <c r="AJ22" s="86" t="b">
        <v>0</v>
      </c>
      <c r="AK22" s="86">
        <v>0</v>
      </c>
      <c r="AL22" s="92" t="s">
        <v>319</v>
      </c>
      <c r="AM22" s="86" t="s">
        <v>329</v>
      </c>
      <c r="AN22" s="86" t="b">
        <v>0</v>
      </c>
      <c r="AO22" s="92" t="s">
        <v>315</v>
      </c>
      <c r="AP22" s="86" t="s">
        <v>176</v>
      </c>
      <c r="AQ22" s="86">
        <v>0</v>
      </c>
      <c r="AR22" s="86">
        <v>0</v>
      </c>
      <c r="AS22" s="86"/>
      <c r="AT22" s="86"/>
      <c r="AU22" s="86"/>
      <c r="AV22" s="86"/>
      <c r="AW22" s="86"/>
      <c r="AX22" s="86"/>
      <c r="AY22" s="86"/>
      <c r="AZ22" s="86"/>
      <c r="BA22">
        <v>1</v>
      </c>
      <c r="BB22" s="85" t="str">
        <f>REPLACE(INDEX(GroupVertices[Group],MATCH(Edges[[#This Row],[Vertex 1]],GroupVertices[Vertex],0)),1,1,"")</f>
        <v>3</v>
      </c>
      <c r="BC22" s="85" t="str">
        <f>REPLACE(INDEX(GroupVertices[Group],MATCH(Edges[[#This Row],[Vertex 2]],GroupVertices[Vertex],0)),1,1,"")</f>
        <v>3</v>
      </c>
      <c r="BD22" s="51">
        <v>0</v>
      </c>
      <c r="BE22" s="52">
        <v>0</v>
      </c>
      <c r="BF22" s="51">
        <v>0</v>
      </c>
      <c r="BG22" s="52">
        <v>0</v>
      </c>
      <c r="BH22" s="51">
        <v>0</v>
      </c>
      <c r="BI22" s="52">
        <v>0</v>
      </c>
      <c r="BJ22" s="51">
        <v>8</v>
      </c>
      <c r="BK22" s="52">
        <v>100</v>
      </c>
      <c r="BL22" s="51">
        <v>8</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ErrorMessage="1" sqref="N2:N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Color" prompt="To select an optional edge color, right-click and select Select Color on the right-click menu." sqref="C3:C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Opacity" prompt="Enter an optional edge opacity between 0 (transparent) and 100 (opaque)." errorTitle="Invalid Edge Opacity" error="The optional edge opacity must be a whole number between 0 and 10." sqref="F3:F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showErrorMessage="1" promptTitle="Vertex 1 Name" prompt="Enter the name of the edge's first vertex." sqref="A3:A22"/>
    <dataValidation allowBlank="1" showInputMessage="1" showErrorMessage="1" promptTitle="Vertex 2 Name" prompt="Enter the name of the edge's second vertex." sqref="B3:B22"/>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
  </dataValidations>
  <hyperlinks>
    <hyperlink ref="R3" r:id="rId1" display="https://www.nzherald.co.nz/business/news/article.cfm?c_id=3&amp;objectid=12246057&amp;utm_source=twitter%26utm_medium%3Dsocial%26utm_campaign%3Dnzh_tw%20"/>
    <hyperlink ref="R10" r:id="rId2" display="https://www.parliament.nz/en/pb/sc/submissions-and-advice/document/52SCPP_EVI_82702_PP2844/ministry-for-primary-industries"/>
    <hyperlink ref="R19" r:id="rId3" display="https://farmersweekly.co.nz/section/agribusiness/view/mpi-were-very-sorry"/>
    <hyperlink ref="R20" r:id="rId4" display="https://www.stuff.co.nz/business/farming/113835372/bankrupt-farmers-back-need-for-farm-debt-mediation"/>
    <hyperlink ref="R22" r:id="rId5" display="https://www.jobs.as/job/19383591/Senior-Internal-Communications-Adviser/"/>
    <hyperlink ref="U19" r:id="rId6" display="https://pbs.twimg.com/media/D-2rwfDXkAAaOab.jpg"/>
    <hyperlink ref="V3" r:id="rId7" display="http://pbs.twimg.com/profile_images/918999457684795392/N1Yz6fcJ_normal.jpg"/>
    <hyperlink ref="V4" r:id="rId8" display="http://pbs.twimg.com/profile_images/904315745886248961/dGgvUW7R_normal.jpg"/>
    <hyperlink ref="V5" r:id="rId9" display="http://pbs.twimg.com/profile_images/1101073505225867264/us7m9pq4_normal.jpg"/>
    <hyperlink ref="V6" r:id="rId10" display="http://pbs.twimg.com/profile_images/1070157916643028993/4XtQAub-_normal.jpg"/>
    <hyperlink ref="V7" r:id="rId11" display="http://pbs.twimg.com/profile_images/1146433738944811008/2aXyHrI6_normal.jpg"/>
    <hyperlink ref="V8" r:id="rId12" display="http://pbs.twimg.com/profile_images/986568245099540480/y-iXs6op_normal.jpg"/>
    <hyperlink ref="V9" r:id="rId13" display="http://pbs.twimg.com/profile_images/1086932547932573696/c-pYNYyu_normal.jpg"/>
    <hyperlink ref="V10" r:id="rId14" display="http://pbs.twimg.com/profile_images/916580192742604801/07k9WycW_normal.jpg"/>
    <hyperlink ref="V11" r:id="rId15" display="http://pbs.twimg.com/profile_images/669532971821469696/Y7OCIAAj_normal.jpg"/>
    <hyperlink ref="V12" r:id="rId16" display="http://pbs.twimg.com/profile_images/1149673953436192768/Kev9Pdcb_normal.jpg"/>
    <hyperlink ref="V13" r:id="rId17" display="http://pbs.twimg.com/profile_images/1091244913021267969/MRWLl167_normal.jpg"/>
    <hyperlink ref="V14" r:id="rId18" display="http://pbs.twimg.com/profile_images/1139829054956113921/ly5UTX3w_normal.png"/>
    <hyperlink ref="V15" r:id="rId19" display="http://pbs.twimg.com/profile_images/1147032533093064705/2z-skA78_normal.jpg"/>
    <hyperlink ref="V16" r:id="rId20" display="http://pbs.twimg.com/profile_images/1002403349801521152/aawv2jWC_normal.jpg"/>
    <hyperlink ref="V17" r:id="rId21" display="http://pbs.twimg.com/profile_images/1067812837429374977/ItwxJfh3_normal.jpg"/>
    <hyperlink ref="V18" r:id="rId22" display="http://pbs.twimg.com/profile_images/1145181787745689600/EAnRWkIP_normal.jpg"/>
    <hyperlink ref="V19" r:id="rId23" display="https://pbs.twimg.com/media/D-2rwfDXkAAaOab.jpg"/>
    <hyperlink ref="V20" r:id="rId24" display="http://pbs.twimg.com/profile_images/962108863603384320/g7wPJ7xJ_normal.jpg"/>
    <hyperlink ref="V21" r:id="rId25" display="http://pbs.twimg.com/profile_images/3443366500/e2718a89593f5e0a3b0cf1ffc112418f_normal.jpeg"/>
    <hyperlink ref="V22" r:id="rId26" display="http://pbs.twimg.com/profile_images/531434923911950336/6D9ASk3V_normal.png"/>
    <hyperlink ref="X3" r:id="rId27" display="https://twitter.com/#!/nzherald/status/1146166680508407812"/>
    <hyperlink ref="X4" r:id="rId28" display="https://twitter.com/#!/kookiekatze/status/1146286475027386373"/>
    <hyperlink ref="X5" r:id="rId29" display="https://twitter.com/#!/mezors/status/1146389738053459968"/>
    <hyperlink ref="X6" r:id="rId30" display="https://twitter.com/#!/iburs17/status/1146397999876075520"/>
    <hyperlink ref="X7" r:id="rId31" display="https://twitter.com/#!/wmwaimeng/status/1146406075400257536"/>
    <hyperlink ref="X8" r:id="rId32" display="https://twitter.com/#!/pangkheeteik/status/1146379908567818241"/>
    <hyperlink ref="X9" r:id="rId33" display="https://twitter.com/#!/pritha_19k/status/1146406447074304000"/>
    <hyperlink ref="X10" r:id="rId34" display="https://twitter.com/#!/pip_kc/status/1146559413508952066"/>
    <hyperlink ref="X11" r:id="rId35" display="https://twitter.com/#!/immikhailhafiz/status/1146595611845619712"/>
    <hyperlink ref="X12" r:id="rId36" display="https://twitter.com/#!/cshenmei/status/1147071892865503232"/>
    <hyperlink ref="X13" r:id="rId37" display="https://twitter.com/#!/a_khaled_7/status/1147104903388520448"/>
    <hyperlink ref="X14" r:id="rId38" display="https://twitter.com/#!/zhukl/status/1147107064302297088"/>
    <hyperlink ref="X15" r:id="rId39" display="https://twitter.com/#!/n4vin/status/1147107371115671553"/>
    <hyperlink ref="X16" r:id="rId40" display="https://twitter.com/#!/klqueerwomendg/status/1147114220070174720"/>
    <hyperlink ref="X17" r:id="rId41" display="https://twitter.com/#!/natcromancer/status/1147070981363474432"/>
    <hyperlink ref="X18" r:id="rId42" display="https://twitter.com/#!/widermargins/status/1147326785899528193"/>
    <hyperlink ref="X19" r:id="rId43" display="https://twitter.com/#!/farmersweeklynz/status/1147762330522046464"/>
    <hyperlink ref="X20" r:id="rId44" display="https://twitter.com/#!/amassociation/status/1148003906028486657"/>
    <hyperlink ref="X21" r:id="rId45" display="https://twitter.com/#!/mediatorsinstit/status/1148129244565987328"/>
    <hyperlink ref="X22" r:id="rId46" display="https://twitter.com/#!/job_newzealand/status/1149151378100621312"/>
  </hyperlinks>
  <printOptions/>
  <pageMargins left="0.7" right="0.7" top="0.75" bottom="0.75" header="0.3" footer="0.3"/>
  <pageSetup horizontalDpi="600" verticalDpi="600" orientation="portrait" r:id="rId50"/>
  <legacyDrawing r:id="rId48"/>
  <tableParts>
    <tablePart r:id="rId4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749</v>
      </c>
      <c r="B1" s="13" t="s">
        <v>756</v>
      </c>
      <c r="C1" s="13" t="s">
        <v>757</v>
      </c>
      <c r="D1" s="13" t="s">
        <v>144</v>
      </c>
      <c r="E1" s="13" t="s">
        <v>759</v>
      </c>
      <c r="F1" s="13" t="s">
        <v>760</v>
      </c>
      <c r="G1" s="13" t="s">
        <v>761</v>
      </c>
    </row>
    <row r="2" spans="1:7" ht="15">
      <c r="A2" s="85" t="s">
        <v>584</v>
      </c>
      <c r="B2" s="85">
        <v>19</v>
      </c>
      <c r="C2" s="133">
        <v>0.0389344262295082</v>
      </c>
      <c r="D2" s="85" t="s">
        <v>758</v>
      </c>
      <c r="E2" s="85"/>
      <c r="F2" s="85"/>
      <c r="G2" s="85"/>
    </row>
    <row r="3" spans="1:7" ht="15">
      <c r="A3" s="85" t="s">
        <v>585</v>
      </c>
      <c r="B3" s="85">
        <v>23</v>
      </c>
      <c r="C3" s="133">
        <v>0.0471311475409836</v>
      </c>
      <c r="D3" s="85" t="s">
        <v>758</v>
      </c>
      <c r="E3" s="85"/>
      <c r="F3" s="85"/>
      <c r="G3" s="85"/>
    </row>
    <row r="4" spans="1:7" ht="15">
      <c r="A4" s="85" t="s">
        <v>586</v>
      </c>
      <c r="B4" s="85">
        <v>0</v>
      </c>
      <c r="C4" s="133">
        <v>0</v>
      </c>
      <c r="D4" s="85" t="s">
        <v>758</v>
      </c>
      <c r="E4" s="85"/>
      <c r="F4" s="85"/>
      <c r="G4" s="85"/>
    </row>
    <row r="5" spans="1:7" ht="15">
      <c r="A5" s="85" t="s">
        <v>587</v>
      </c>
      <c r="B5" s="85">
        <v>446</v>
      </c>
      <c r="C5" s="133">
        <v>0.9139344262295082</v>
      </c>
      <c r="D5" s="85" t="s">
        <v>758</v>
      </c>
      <c r="E5" s="85"/>
      <c r="F5" s="85"/>
      <c r="G5" s="85"/>
    </row>
    <row r="6" spans="1:7" ht="15">
      <c r="A6" s="85" t="s">
        <v>588</v>
      </c>
      <c r="B6" s="85">
        <v>488</v>
      </c>
      <c r="C6" s="133">
        <v>1</v>
      </c>
      <c r="D6" s="85" t="s">
        <v>758</v>
      </c>
      <c r="E6" s="85"/>
      <c r="F6" s="85"/>
      <c r="G6" s="85"/>
    </row>
    <row r="7" spans="1:7" ht="15">
      <c r="A7" s="91" t="s">
        <v>589</v>
      </c>
      <c r="B7" s="91">
        <v>18</v>
      </c>
      <c r="C7" s="134">
        <v>0.0059535161574915205</v>
      </c>
      <c r="D7" s="91" t="s">
        <v>758</v>
      </c>
      <c r="E7" s="91" t="b">
        <v>0</v>
      </c>
      <c r="F7" s="91" t="b">
        <v>0</v>
      </c>
      <c r="G7" s="91" t="b">
        <v>0</v>
      </c>
    </row>
    <row r="8" spans="1:7" ht="15">
      <c r="A8" s="91" t="s">
        <v>590</v>
      </c>
      <c r="B8" s="91">
        <v>16</v>
      </c>
      <c r="C8" s="134">
        <v>0.005292014362214685</v>
      </c>
      <c r="D8" s="91" t="s">
        <v>758</v>
      </c>
      <c r="E8" s="91" t="b">
        <v>0</v>
      </c>
      <c r="F8" s="91" t="b">
        <v>0</v>
      </c>
      <c r="G8" s="91" t="b">
        <v>0</v>
      </c>
    </row>
    <row r="9" spans="1:7" ht="15">
      <c r="A9" s="91" t="s">
        <v>591</v>
      </c>
      <c r="B9" s="91">
        <v>16</v>
      </c>
      <c r="C9" s="134">
        <v>0.005292014362214685</v>
      </c>
      <c r="D9" s="91" t="s">
        <v>758</v>
      </c>
      <c r="E9" s="91" t="b">
        <v>0</v>
      </c>
      <c r="F9" s="91" t="b">
        <v>0</v>
      </c>
      <c r="G9" s="91" t="b">
        <v>0</v>
      </c>
    </row>
    <row r="10" spans="1:7" ht="15">
      <c r="A10" s="91" t="s">
        <v>592</v>
      </c>
      <c r="B10" s="91">
        <v>10</v>
      </c>
      <c r="C10" s="134">
        <v>0.02054812257092022</v>
      </c>
      <c r="D10" s="91" t="s">
        <v>758</v>
      </c>
      <c r="E10" s="91" t="b">
        <v>1</v>
      </c>
      <c r="F10" s="91" t="b">
        <v>0</v>
      </c>
      <c r="G10" s="91" t="b">
        <v>0</v>
      </c>
    </row>
    <row r="11" spans="1:7" ht="15">
      <c r="A11" s="91" t="s">
        <v>593</v>
      </c>
      <c r="B11" s="91">
        <v>10</v>
      </c>
      <c r="C11" s="134">
        <v>0.02054812257092022</v>
      </c>
      <c r="D11" s="91" t="s">
        <v>758</v>
      </c>
      <c r="E11" s="91" t="b">
        <v>0</v>
      </c>
      <c r="F11" s="91" t="b">
        <v>0</v>
      </c>
      <c r="G11" s="91" t="b">
        <v>0</v>
      </c>
    </row>
    <row r="12" spans="1:7" ht="15">
      <c r="A12" s="91" t="s">
        <v>595</v>
      </c>
      <c r="B12" s="91">
        <v>8</v>
      </c>
      <c r="C12" s="134">
        <v>0.01086525620947543</v>
      </c>
      <c r="D12" s="91" t="s">
        <v>758</v>
      </c>
      <c r="E12" s="91" t="b">
        <v>0</v>
      </c>
      <c r="F12" s="91" t="b">
        <v>0</v>
      </c>
      <c r="G12" s="91" t="b">
        <v>0</v>
      </c>
    </row>
    <row r="13" spans="1:7" ht="15">
      <c r="A13" s="91" t="s">
        <v>596</v>
      </c>
      <c r="B13" s="91">
        <v>7</v>
      </c>
      <c r="C13" s="134">
        <v>0.010892572319276693</v>
      </c>
      <c r="D13" s="91" t="s">
        <v>758</v>
      </c>
      <c r="E13" s="91" t="b">
        <v>1</v>
      </c>
      <c r="F13" s="91" t="b">
        <v>0</v>
      </c>
      <c r="G13" s="91" t="b">
        <v>0</v>
      </c>
    </row>
    <row r="14" spans="1:7" ht="15">
      <c r="A14" s="91" t="s">
        <v>597</v>
      </c>
      <c r="B14" s="91">
        <v>7</v>
      </c>
      <c r="C14" s="134">
        <v>0.010892572319276693</v>
      </c>
      <c r="D14" s="91" t="s">
        <v>758</v>
      </c>
      <c r="E14" s="91" t="b">
        <v>0</v>
      </c>
      <c r="F14" s="91" t="b">
        <v>0</v>
      </c>
      <c r="G14" s="91" t="b">
        <v>0</v>
      </c>
    </row>
    <row r="15" spans="1:7" ht="15">
      <c r="A15" s="91" t="s">
        <v>598</v>
      </c>
      <c r="B15" s="91">
        <v>7</v>
      </c>
      <c r="C15" s="134">
        <v>0.010892572319276693</v>
      </c>
      <c r="D15" s="91" t="s">
        <v>758</v>
      </c>
      <c r="E15" s="91" t="b">
        <v>0</v>
      </c>
      <c r="F15" s="91" t="b">
        <v>0</v>
      </c>
      <c r="G15" s="91" t="b">
        <v>0</v>
      </c>
    </row>
    <row r="16" spans="1:7" ht="15">
      <c r="A16" s="91" t="s">
        <v>599</v>
      </c>
      <c r="B16" s="91">
        <v>7</v>
      </c>
      <c r="C16" s="134">
        <v>0.010892572319276693</v>
      </c>
      <c r="D16" s="91" t="s">
        <v>758</v>
      </c>
      <c r="E16" s="91" t="b">
        <v>0</v>
      </c>
      <c r="F16" s="91" t="b">
        <v>0</v>
      </c>
      <c r="G16" s="91" t="b">
        <v>0</v>
      </c>
    </row>
    <row r="17" spans="1:7" ht="15">
      <c r="A17" s="91" t="s">
        <v>600</v>
      </c>
      <c r="B17" s="91">
        <v>7</v>
      </c>
      <c r="C17" s="134">
        <v>0.010892572319276693</v>
      </c>
      <c r="D17" s="91" t="s">
        <v>758</v>
      </c>
      <c r="E17" s="91" t="b">
        <v>0</v>
      </c>
      <c r="F17" s="91" t="b">
        <v>0</v>
      </c>
      <c r="G17" s="91" t="b">
        <v>0</v>
      </c>
    </row>
    <row r="18" spans="1:7" ht="15">
      <c r="A18" s="91" t="s">
        <v>601</v>
      </c>
      <c r="B18" s="91">
        <v>7</v>
      </c>
      <c r="C18" s="134">
        <v>0.010892572319276693</v>
      </c>
      <c r="D18" s="91" t="s">
        <v>758</v>
      </c>
      <c r="E18" s="91" t="b">
        <v>0</v>
      </c>
      <c r="F18" s="91" t="b">
        <v>0</v>
      </c>
      <c r="G18" s="91" t="b">
        <v>0</v>
      </c>
    </row>
    <row r="19" spans="1:7" ht="15">
      <c r="A19" s="91" t="s">
        <v>750</v>
      </c>
      <c r="B19" s="91">
        <v>7</v>
      </c>
      <c r="C19" s="134">
        <v>0.010892572319276693</v>
      </c>
      <c r="D19" s="91" t="s">
        <v>758</v>
      </c>
      <c r="E19" s="91" t="b">
        <v>0</v>
      </c>
      <c r="F19" s="91" t="b">
        <v>0</v>
      </c>
      <c r="G19" s="91" t="b">
        <v>0</v>
      </c>
    </row>
    <row r="20" spans="1:7" ht="15">
      <c r="A20" s="91" t="s">
        <v>226</v>
      </c>
      <c r="B20" s="91">
        <v>6</v>
      </c>
      <c r="C20" s="134">
        <v>0.01070741457911954</v>
      </c>
      <c r="D20" s="91" t="s">
        <v>758</v>
      </c>
      <c r="E20" s="91" t="b">
        <v>0</v>
      </c>
      <c r="F20" s="91" t="b">
        <v>0</v>
      </c>
      <c r="G20" s="91" t="b">
        <v>0</v>
      </c>
    </row>
    <row r="21" spans="1:7" ht="15">
      <c r="A21" s="91" t="s">
        <v>603</v>
      </c>
      <c r="B21" s="91">
        <v>5</v>
      </c>
      <c r="C21" s="134">
        <v>0.01027406128546011</v>
      </c>
      <c r="D21" s="91" t="s">
        <v>758</v>
      </c>
      <c r="E21" s="91" t="b">
        <v>0</v>
      </c>
      <c r="F21" s="91" t="b">
        <v>0</v>
      </c>
      <c r="G21" s="91" t="b">
        <v>0</v>
      </c>
    </row>
    <row r="22" spans="1:7" ht="15">
      <c r="A22" s="91" t="s">
        <v>604</v>
      </c>
      <c r="B22" s="91">
        <v>5</v>
      </c>
      <c r="C22" s="134">
        <v>0.01027406128546011</v>
      </c>
      <c r="D22" s="91" t="s">
        <v>758</v>
      </c>
      <c r="E22" s="91" t="b">
        <v>0</v>
      </c>
      <c r="F22" s="91" t="b">
        <v>0</v>
      </c>
      <c r="G22" s="91" t="b">
        <v>0</v>
      </c>
    </row>
    <row r="23" spans="1:7" ht="15">
      <c r="A23" s="91" t="s">
        <v>605</v>
      </c>
      <c r="B23" s="91">
        <v>5</v>
      </c>
      <c r="C23" s="134">
        <v>0.01027406128546011</v>
      </c>
      <c r="D23" s="91" t="s">
        <v>758</v>
      </c>
      <c r="E23" s="91" t="b">
        <v>0</v>
      </c>
      <c r="F23" s="91" t="b">
        <v>0</v>
      </c>
      <c r="G23" s="91" t="b">
        <v>0</v>
      </c>
    </row>
    <row r="24" spans="1:7" ht="15">
      <c r="A24" s="91" t="s">
        <v>606</v>
      </c>
      <c r="B24" s="91">
        <v>5</v>
      </c>
      <c r="C24" s="134">
        <v>0.01027406128546011</v>
      </c>
      <c r="D24" s="91" t="s">
        <v>758</v>
      </c>
      <c r="E24" s="91" t="b">
        <v>0</v>
      </c>
      <c r="F24" s="91" t="b">
        <v>0</v>
      </c>
      <c r="G24" s="91" t="b">
        <v>0</v>
      </c>
    </row>
    <row r="25" spans="1:7" ht="15">
      <c r="A25" s="91" t="s">
        <v>607</v>
      </c>
      <c r="B25" s="91">
        <v>5</v>
      </c>
      <c r="C25" s="134">
        <v>0.01027406128546011</v>
      </c>
      <c r="D25" s="91" t="s">
        <v>758</v>
      </c>
      <c r="E25" s="91" t="b">
        <v>0</v>
      </c>
      <c r="F25" s="91" t="b">
        <v>0</v>
      </c>
      <c r="G25" s="91" t="b">
        <v>0</v>
      </c>
    </row>
    <row r="26" spans="1:7" ht="15">
      <c r="A26" s="91" t="s">
        <v>608</v>
      </c>
      <c r="B26" s="91">
        <v>5</v>
      </c>
      <c r="C26" s="134">
        <v>0.01027406128546011</v>
      </c>
      <c r="D26" s="91" t="s">
        <v>758</v>
      </c>
      <c r="E26" s="91" t="b">
        <v>0</v>
      </c>
      <c r="F26" s="91" t="b">
        <v>0</v>
      </c>
      <c r="G26" s="91" t="b">
        <v>0</v>
      </c>
    </row>
    <row r="27" spans="1:7" ht="15">
      <c r="A27" s="91" t="s">
        <v>609</v>
      </c>
      <c r="B27" s="91">
        <v>5</v>
      </c>
      <c r="C27" s="134">
        <v>0.01027406128546011</v>
      </c>
      <c r="D27" s="91" t="s">
        <v>758</v>
      </c>
      <c r="E27" s="91" t="b">
        <v>0</v>
      </c>
      <c r="F27" s="91" t="b">
        <v>0</v>
      </c>
      <c r="G27" s="91" t="b">
        <v>0</v>
      </c>
    </row>
    <row r="28" spans="1:7" ht="15">
      <c r="A28" s="91" t="s">
        <v>610</v>
      </c>
      <c r="B28" s="91">
        <v>5</v>
      </c>
      <c r="C28" s="134">
        <v>0.01027406128546011</v>
      </c>
      <c r="D28" s="91" t="s">
        <v>758</v>
      </c>
      <c r="E28" s="91" t="b">
        <v>0</v>
      </c>
      <c r="F28" s="91" t="b">
        <v>0</v>
      </c>
      <c r="G28" s="91" t="b">
        <v>0</v>
      </c>
    </row>
    <row r="29" spans="1:7" ht="15">
      <c r="A29" s="91" t="s">
        <v>751</v>
      </c>
      <c r="B29" s="91">
        <v>5</v>
      </c>
      <c r="C29" s="134">
        <v>0.01027406128546011</v>
      </c>
      <c r="D29" s="91" t="s">
        <v>758</v>
      </c>
      <c r="E29" s="91" t="b">
        <v>0</v>
      </c>
      <c r="F29" s="91" t="b">
        <v>1</v>
      </c>
      <c r="G29" s="91" t="b">
        <v>0</v>
      </c>
    </row>
    <row r="30" spans="1:7" ht="15">
      <c r="A30" s="91" t="s">
        <v>752</v>
      </c>
      <c r="B30" s="91">
        <v>5</v>
      </c>
      <c r="C30" s="134">
        <v>0.01027406128546011</v>
      </c>
      <c r="D30" s="91" t="s">
        <v>758</v>
      </c>
      <c r="E30" s="91" t="b">
        <v>0</v>
      </c>
      <c r="F30" s="91" t="b">
        <v>0</v>
      </c>
      <c r="G30" s="91" t="b">
        <v>0</v>
      </c>
    </row>
    <row r="31" spans="1:7" ht="15">
      <c r="A31" s="91" t="s">
        <v>217</v>
      </c>
      <c r="B31" s="91">
        <v>4</v>
      </c>
      <c r="C31" s="134">
        <v>0.009542252618921759</v>
      </c>
      <c r="D31" s="91" t="s">
        <v>758</v>
      </c>
      <c r="E31" s="91" t="b">
        <v>0</v>
      </c>
      <c r="F31" s="91" t="b">
        <v>0</v>
      </c>
      <c r="G31" s="91" t="b">
        <v>0</v>
      </c>
    </row>
    <row r="32" spans="1:7" ht="15">
      <c r="A32" s="91" t="s">
        <v>753</v>
      </c>
      <c r="B32" s="91">
        <v>4</v>
      </c>
      <c r="C32" s="134">
        <v>0.009542252618921759</v>
      </c>
      <c r="D32" s="91" t="s">
        <v>758</v>
      </c>
      <c r="E32" s="91" t="b">
        <v>0</v>
      </c>
      <c r="F32" s="91" t="b">
        <v>0</v>
      </c>
      <c r="G32" s="91" t="b">
        <v>0</v>
      </c>
    </row>
    <row r="33" spans="1:7" ht="15">
      <c r="A33" s="91" t="s">
        <v>754</v>
      </c>
      <c r="B33" s="91">
        <v>3</v>
      </c>
      <c r="C33" s="134">
        <v>0.013321126235467384</v>
      </c>
      <c r="D33" s="91" t="s">
        <v>758</v>
      </c>
      <c r="E33" s="91" t="b">
        <v>0</v>
      </c>
      <c r="F33" s="91" t="b">
        <v>1</v>
      </c>
      <c r="G33" s="91" t="b">
        <v>0</v>
      </c>
    </row>
    <row r="34" spans="1:7" ht="15">
      <c r="A34" s="91" t="s">
        <v>613</v>
      </c>
      <c r="B34" s="91">
        <v>2</v>
      </c>
      <c r="C34" s="134">
        <v>0.006825938566552901</v>
      </c>
      <c r="D34" s="91" t="s">
        <v>758</v>
      </c>
      <c r="E34" s="91" t="b">
        <v>0</v>
      </c>
      <c r="F34" s="91" t="b">
        <v>0</v>
      </c>
      <c r="G34" s="91" t="b">
        <v>0</v>
      </c>
    </row>
    <row r="35" spans="1:7" ht="15">
      <c r="A35" s="91" t="s">
        <v>614</v>
      </c>
      <c r="B35" s="91">
        <v>2</v>
      </c>
      <c r="C35" s="134">
        <v>0.006825938566552901</v>
      </c>
      <c r="D35" s="91" t="s">
        <v>758</v>
      </c>
      <c r="E35" s="91" t="b">
        <v>0</v>
      </c>
      <c r="F35" s="91" t="b">
        <v>0</v>
      </c>
      <c r="G35" s="91" t="b">
        <v>0</v>
      </c>
    </row>
    <row r="36" spans="1:7" ht="15">
      <c r="A36" s="91" t="s">
        <v>615</v>
      </c>
      <c r="B36" s="91">
        <v>2</v>
      </c>
      <c r="C36" s="134">
        <v>0.006825938566552901</v>
      </c>
      <c r="D36" s="91" t="s">
        <v>758</v>
      </c>
      <c r="E36" s="91" t="b">
        <v>0</v>
      </c>
      <c r="F36" s="91" t="b">
        <v>0</v>
      </c>
      <c r="G36" s="91" t="b">
        <v>0</v>
      </c>
    </row>
    <row r="37" spans="1:7" ht="15">
      <c r="A37" s="91" t="s">
        <v>616</v>
      </c>
      <c r="B37" s="91">
        <v>2</v>
      </c>
      <c r="C37" s="134">
        <v>0.006825938566552901</v>
      </c>
      <c r="D37" s="91" t="s">
        <v>758</v>
      </c>
      <c r="E37" s="91" t="b">
        <v>0</v>
      </c>
      <c r="F37" s="91" t="b">
        <v>0</v>
      </c>
      <c r="G37" s="91" t="b">
        <v>0</v>
      </c>
    </row>
    <row r="38" spans="1:7" ht="15">
      <c r="A38" s="91" t="s">
        <v>617</v>
      </c>
      <c r="B38" s="91">
        <v>2</v>
      </c>
      <c r="C38" s="134">
        <v>0.006825938566552901</v>
      </c>
      <c r="D38" s="91" t="s">
        <v>758</v>
      </c>
      <c r="E38" s="91" t="b">
        <v>0</v>
      </c>
      <c r="F38" s="91" t="b">
        <v>0</v>
      </c>
      <c r="G38" s="91" t="b">
        <v>0</v>
      </c>
    </row>
    <row r="39" spans="1:7" ht="15">
      <c r="A39" s="91" t="s">
        <v>618</v>
      </c>
      <c r="B39" s="91">
        <v>2</v>
      </c>
      <c r="C39" s="134">
        <v>0.006825938566552901</v>
      </c>
      <c r="D39" s="91" t="s">
        <v>758</v>
      </c>
      <c r="E39" s="91" t="b">
        <v>0</v>
      </c>
      <c r="F39" s="91" t="b">
        <v>0</v>
      </c>
      <c r="G39" s="91" t="b">
        <v>0</v>
      </c>
    </row>
    <row r="40" spans="1:7" ht="15">
      <c r="A40" s="91" t="s">
        <v>619</v>
      </c>
      <c r="B40" s="91">
        <v>2</v>
      </c>
      <c r="C40" s="134">
        <v>0.006825938566552901</v>
      </c>
      <c r="D40" s="91" t="s">
        <v>758</v>
      </c>
      <c r="E40" s="91" t="b">
        <v>0</v>
      </c>
      <c r="F40" s="91" t="b">
        <v>0</v>
      </c>
      <c r="G40" s="91" t="b">
        <v>0</v>
      </c>
    </row>
    <row r="41" spans="1:7" ht="15">
      <c r="A41" s="91" t="s">
        <v>620</v>
      </c>
      <c r="B41" s="91">
        <v>2</v>
      </c>
      <c r="C41" s="134">
        <v>0.006825938566552901</v>
      </c>
      <c r="D41" s="91" t="s">
        <v>758</v>
      </c>
      <c r="E41" s="91" t="b">
        <v>0</v>
      </c>
      <c r="F41" s="91" t="b">
        <v>0</v>
      </c>
      <c r="G41" s="91" t="b">
        <v>0</v>
      </c>
    </row>
    <row r="42" spans="1:7" ht="15">
      <c r="A42" s="91" t="s">
        <v>621</v>
      </c>
      <c r="B42" s="91">
        <v>2</v>
      </c>
      <c r="C42" s="134">
        <v>0.006825938566552901</v>
      </c>
      <c r="D42" s="91" t="s">
        <v>758</v>
      </c>
      <c r="E42" s="91" t="b">
        <v>0</v>
      </c>
      <c r="F42" s="91" t="b">
        <v>0</v>
      </c>
      <c r="G42" s="91" t="b">
        <v>0</v>
      </c>
    </row>
    <row r="43" spans="1:7" ht="15">
      <c r="A43" s="91" t="s">
        <v>623</v>
      </c>
      <c r="B43" s="91">
        <v>2</v>
      </c>
      <c r="C43" s="134">
        <v>0.008880750823644923</v>
      </c>
      <c r="D43" s="91" t="s">
        <v>758</v>
      </c>
      <c r="E43" s="91" t="b">
        <v>0</v>
      </c>
      <c r="F43" s="91" t="b">
        <v>0</v>
      </c>
      <c r="G43" s="91" t="b">
        <v>0</v>
      </c>
    </row>
    <row r="44" spans="1:7" ht="15">
      <c r="A44" s="91" t="s">
        <v>625</v>
      </c>
      <c r="B44" s="91">
        <v>2</v>
      </c>
      <c r="C44" s="134">
        <v>0.006825938566552901</v>
      </c>
      <c r="D44" s="91" t="s">
        <v>758</v>
      </c>
      <c r="E44" s="91" t="b">
        <v>0</v>
      </c>
      <c r="F44" s="91" t="b">
        <v>0</v>
      </c>
      <c r="G44" s="91" t="b">
        <v>0</v>
      </c>
    </row>
    <row r="45" spans="1:7" ht="15">
      <c r="A45" s="91" t="s">
        <v>626</v>
      </c>
      <c r="B45" s="91">
        <v>2</v>
      </c>
      <c r="C45" s="134">
        <v>0.006825938566552901</v>
      </c>
      <c r="D45" s="91" t="s">
        <v>758</v>
      </c>
      <c r="E45" s="91" t="b">
        <v>0</v>
      </c>
      <c r="F45" s="91" t="b">
        <v>1</v>
      </c>
      <c r="G45" s="91" t="b">
        <v>0</v>
      </c>
    </row>
    <row r="46" spans="1:7" ht="15">
      <c r="A46" s="91" t="s">
        <v>627</v>
      </c>
      <c r="B46" s="91">
        <v>2</v>
      </c>
      <c r="C46" s="134">
        <v>0.006825938566552901</v>
      </c>
      <c r="D46" s="91" t="s">
        <v>758</v>
      </c>
      <c r="E46" s="91" t="b">
        <v>0</v>
      </c>
      <c r="F46" s="91" t="b">
        <v>0</v>
      </c>
      <c r="G46" s="91" t="b">
        <v>0</v>
      </c>
    </row>
    <row r="47" spans="1:7" ht="15">
      <c r="A47" s="91" t="s">
        <v>628</v>
      </c>
      <c r="B47" s="91">
        <v>2</v>
      </c>
      <c r="C47" s="134">
        <v>0.006825938566552901</v>
      </c>
      <c r="D47" s="91" t="s">
        <v>758</v>
      </c>
      <c r="E47" s="91" t="b">
        <v>0</v>
      </c>
      <c r="F47" s="91" t="b">
        <v>0</v>
      </c>
      <c r="G47" s="91" t="b">
        <v>0</v>
      </c>
    </row>
    <row r="48" spans="1:7" ht="15">
      <c r="A48" s="91" t="s">
        <v>629</v>
      </c>
      <c r="B48" s="91">
        <v>2</v>
      </c>
      <c r="C48" s="134">
        <v>0.006825938566552901</v>
      </c>
      <c r="D48" s="91" t="s">
        <v>758</v>
      </c>
      <c r="E48" s="91" t="b">
        <v>0</v>
      </c>
      <c r="F48" s="91" t="b">
        <v>0</v>
      </c>
      <c r="G48" s="91" t="b">
        <v>0</v>
      </c>
    </row>
    <row r="49" spans="1:7" ht="15">
      <c r="A49" s="91" t="s">
        <v>630</v>
      </c>
      <c r="B49" s="91">
        <v>2</v>
      </c>
      <c r="C49" s="134">
        <v>0.006825938566552901</v>
      </c>
      <c r="D49" s="91" t="s">
        <v>758</v>
      </c>
      <c r="E49" s="91" t="b">
        <v>0</v>
      </c>
      <c r="F49" s="91" t="b">
        <v>1</v>
      </c>
      <c r="G49" s="91" t="b">
        <v>0</v>
      </c>
    </row>
    <row r="50" spans="1:7" ht="15">
      <c r="A50" s="91" t="s">
        <v>631</v>
      </c>
      <c r="B50" s="91">
        <v>2</v>
      </c>
      <c r="C50" s="134">
        <v>0.006825938566552901</v>
      </c>
      <c r="D50" s="91" t="s">
        <v>758</v>
      </c>
      <c r="E50" s="91" t="b">
        <v>0</v>
      </c>
      <c r="F50" s="91" t="b">
        <v>1</v>
      </c>
      <c r="G50" s="91" t="b">
        <v>0</v>
      </c>
    </row>
    <row r="51" spans="1:7" ht="15">
      <c r="A51" s="91" t="s">
        <v>755</v>
      </c>
      <c r="B51" s="91">
        <v>2</v>
      </c>
      <c r="C51" s="134">
        <v>0.006825938566552901</v>
      </c>
      <c r="D51" s="91" t="s">
        <v>758</v>
      </c>
      <c r="E51" s="91" t="b">
        <v>0</v>
      </c>
      <c r="F51" s="91" t="b">
        <v>0</v>
      </c>
      <c r="G51" s="91" t="b">
        <v>0</v>
      </c>
    </row>
    <row r="52" spans="1:7" ht="15">
      <c r="A52" s="91" t="s">
        <v>589</v>
      </c>
      <c r="B52" s="91">
        <v>8</v>
      </c>
      <c r="C52" s="134">
        <v>0</v>
      </c>
      <c r="D52" s="91" t="s">
        <v>528</v>
      </c>
      <c r="E52" s="91" t="b">
        <v>0</v>
      </c>
      <c r="F52" s="91" t="b">
        <v>0</v>
      </c>
      <c r="G52" s="91" t="b">
        <v>0</v>
      </c>
    </row>
    <row r="53" spans="1:7" ht="15">
      <c r="A53" s="91" t="s">
        <v>595</v>
      </c>
      <c r="B53" s="91">
        <v>7</v>
      </c>
      <c r="C53" s="134">
        <v>0</v>
      </c>
      <c r="D53" s="91" t="s">
        <v>528</v>
      </c>
      <c r="E53" s="91" t="b">
        <v>0</v>
      </c>
      <c r="F53" s="91" t="b">
        <v>0</v>
      </c>
      <c r="G53" s="91" t="b">
        <v>0</v>
      </c>
    </row>
    <row r="54" spans="1:7" ht="15">
      <c r="A54" s="91" t="s">
        <v>596</v>
      </c>
      <c r="B54" s="91">
        <v>7</v>
      </c>
      <c r="C54" s="134">
        <v>0</v>
      </c>
      <c r="D54" s="91" t="s">
        <v>528</v>
      </c>
      <c r="E54" s="91" t="b">
        <v>1</v>
      </c>
      <c r="F54" s="91" t="b">
        <v>0</v>
      </c>
      <c r="G54" s="91" t="b">
        <v>0</v>
      </c>
    </row>
    <row r="55" spans="1:7" ht="15">
      <c r="A55" s="91" t="s">
        <v>590</v>
      </c>
      <c r="B55" s="91">
        <v>7</v>
      </c>
      <c r="C55" s="134">
        <v>0</v>
      </c>
      <c r="D55" s="91" t="s">
        <v>528</v>
      </c>
      <c r="E55" s="91" t="b">
        <v>0</v>
      </c>
      <c r="F55" s="91" t="b">
        <v>0</v>
      </c>
      <c r="G55" s="91" t="b">
        <v>0</v>
      </c>
    </row>
    <row r="56" spans="1:7" ht="15">
      <c r="A56" s="91" t="s">
        <v>591</v>
      </c>
      <c r="B56" s="91">
        <v>7</v>
      </c>
      <c r="C56" s="134">
        <v>0</v>
      </c>
      <c r="D56" s="91" t="s">
        <v>528</v>
      </c>
      <c r="E56" s="91" t="b">
        <v>0</v>
      </c>
      <c r="F56" s="91" t="b">
        <v>0</v>
      </c>
      <c r="G56" s="91" t="b">
        <v>0</v>
      </c>
    </row>
    <row r="57" spans="1:7" ht="15">
      <c r="A57" s="91" t="s">
        <v>597</v>
      </c>
      <c r="B57" s="91">
        <v>7</v>
      </c>
      <c r="C57" s="134">
        <v>0</v>
      </c>
      <c r="D57" s="91" t="s">
        <v>528</v>
      </c>
      <c r="E57" s="91" t="b">
        <v>0</v>
      </c>
      <c r="F57" s="91" t="b">
        <v>0</v>
      </c>
      <c r="G57" s="91" t="b">
        <v>0</v>
      </c>
    </row>
    <row r="58" spans="1:7" ht="15">
      <c r="A58" s="91" t="s">
        <v>598</v>
      </c>
      <c r="B58" s="91">
        <v>7</v>
      </c>
      <c r="C58" s="134">
        <v>0</v>
      </c>
      <c r="D58" s="91" t="s">
        <v>528</v>
      </c>
      <c r="E58" s="91" t="b">
        <v>0</v>
      </c>
      <c r="F58" s="91" t="b">
        <v>0</v>
      </c>
      <c r="G58" s="91" t="b">
        <v>0</v>
      </c>
    </row>
    <row r="59" spans="1:7" ht="15">
      <c r="A59" s="91" t="s">
        <v>599</v>
      </c>
      <c r="B59" s="91">
        <v>7</v>
      </c>
      <c r="C59" s="134">
        <v>0</v>
      </c>
      <c r="D59" s="91" t="s">
        <v>528</v>
      </c>
      <c r="E59" s="91" t="b">
        <v>0</v>
      </c>
      <c r="F59" s="91" t="b">
        <v>0</v>
      </c>
      <c r="G59" s="91" t="b">
        <v>0</v>
      </c>
    </row>
    <row r="60" spans="1:7" ht="15">
      <c r="A60" s="91" t="s">
        <v>600</v>
      </c>
      <c r="B60" s="91">
        <v>7</v>
      </c>
      <c r="C60" s="134">
        <v>0</v>
      </c>
      <c r="D60" s="91" t="s">
        <v>528</v>
      </c>
      <c r="E60" s="91" t="b">
        <v>0</v>
      </c>
      <c r="F60" s="91" t="b">
        <v>0</v>
      </c>
      <c r="G60" s="91" t="b">
        <v>0</v>
      </c>
    </row>
    <row r="61" spans="1:7" ht="15">
      <c r="A61" s="91" t="s">
        <v>601</v>
      </c>
      <c r="B61" s="91">
        <v>7</v>
      </c>
      <c r="C61" s="134">
        <v>0</v>
      </c>
      <c r="D61" s="91" t="s">
        <v>528</v>
      </c>
      <c r="E61" s="91" t="b">
        <v>0</v>
      </c>
      <c r="F61" s="91" t="b">
        <v>0</v>
      </c>
      <c r="G61" s="91" t="b">
        <v>0</v>
      </c>
    </row>
    <row r="62" spans="1:7" ht="15">
      <c r="A62" s="91" t="s">
        <v>750</v>
      </c>
      <c r="B62" s="91">
        <v>7</v>
      </c>
      <c r="C62" s="134">
        <v>0</v>
      </c>
      <c r="D62" s="91" t="s">
        <v>528</v>
      </c>
      <c r="E62" s="91" t="b">
        <v>0</v>
      </c>
      <c r="F62" s="91" t="b">
        <v>0</v>
      </c>
      <c r="G62" s="91" t="b">
        <v>0</v>
      </c>
    </row>
    <row r="63" spans="1:7" ht="15">
      <c r="A63" s="91" t="s">
        <v>226</v>
      </c>
      <c r="B63" s="91">
        <v>6</v>
      </c>
      <c r="C63" s="134">
        <v>0.0043191477181040785</v>
      </c>
      <c r="D63" s="91" t="s">
        <v>528</v>
      </c>
      <c r="E63" s="91" t="b">
        <v>0</v>
      </c>
      <c r="F63" s="91" t="b">
        <v>0</v>
      </c>
      <c r="G63" s="91" t="b">
        <v>0</v>
      </c>
    </row>
    <row r="64" spans="1:7" ht="15">
      <c r="A64" s="91" t="s">
        <v>592</v>
      </c>
      <c r="B64" s="91">
        <v>10</v>
      </c>
      <c r="C64" s="134">
        <v>0</v>
      </c>
      <c r="D64" s="91" t="s">
        <v>529</v>
      </c>
      <c r="E64" s="91" t="b">
        <v>1</v>
      </c>
      <c r="F64" s="91" t="b">
        <v>0</v>
      </c>
      <c r="G64" s="91" t="b">
        <v>0</v>
      </c>
    </row>
    <row r="65" spans="1:7" ht="15">
      <c r="A65" s="91" t="s">
        <v>593</v>
      </c>
      <c r="B65" s="91">
        <v>10</v>
      </c>
      <c r="C65" s="134">
        <v>0</v>
      </c>
      <c r="D65" s="91" t="s">
        <v>529</v>
      </c>
      <c r="E65" s="91" t="b">
        <v>0</v>
      </c>
      <c r="F65" s="91" t="b">
        <v>0</v>
      </c>
      <c r="G65" s="91" t="b">
        <v>0</v>
      </c>
    </row>
    <row r="66" spans="1:7" ht="15">
      <c r="A66" s="91" t="s">
        <v>603</v>
      </c>
      <c r="B66" s="91">
        <v>5</v>
      </c>
      <c r="C66" s="134">
        <v>0</v>
      </c>
      <c r="D66" s="91" t="s">
        <v>529</v>
      </c>
      <c r="E66" s="91" t="b">
        <v>0</v>
      </c>
      <c r="F66" s="91" t="b">
        <v>0</v>
      </c>
      <c r="G66" s="91" t="b">
        <v>0</v>
      </c>
    </row>
    <row r="67" spans="1:7" ht="15">
      <c r="A67" s="91" t="s">
        <v>604</v>
      </c>
      <c r="B67" s="91">
        <v>5</v>
      </c>
      <c r="C67" s="134">
        <v>0</v>
      </c>
      <c r="D67" s="91" t="s">
        <v>529</v>
      </c>
      <c r="E67" s="91" t="b">
        <v>0</v>
      </c>
      <c r="F67" s="91" t="b">
        <v>0</v>
      </c>
      <c r="G67" s="91" t="b">
        <v>0</v>
      </c>
    </row>
    <row r="68" spans="1:7" ht="15">
      <c r="A68" s="91" t="s">
        <v>605</v>
      </c>
      <c r="B68" s="91">
        <v>5</v>
      </c>
      <c r="C68" s="134">
        <v>0</v>
      </c>
      <c r="D68" s="91" t="s">
        <v>529</v>
      </c>
      <c r="E68" s="91" t="b">
        <v>0</v>
      </c>
      <c r="F68" s="91" t="b">
        <v>0</v>
      </c>
      <c r="G68" s="91" t="b">
        <v>0</v>
      </c>
    </row>
    <row r="69" spans="1:7" ht="15">
      <c r="A69" s="91" t="s">
        <v>606</v>
      </c>
      <c r="B69" s="91">
        <v>5</v>
      </c>
      <c r="C69" s="134">
        <v>0</v>
      </c>
      <c r="D69" s="91" t="s">
        <v>529</v>
      </c>
      <c r="E69" s="91" t="b">
        <v>0</v>
      </c>
      <c r="F69" s="91" t="b">
        <v>0</v>
      </c>
      <c r="G69" s="91" t="b">
        <v>0</v>
      </c>
    </row>
    <row r="70" spans="1:7" ht="15">
      <c r="A70" s="91" t="s">
        <v>607</v>
      </c>
      <c r="B70" s="91">
        <v>5</v>
      </c>
      <c r="C70" s="134">
        <v>0</v>
      </c>
      <c r="D70" s="91" t="s">
        <v>529</v>
      </c>
      <c r="E70" s="91" t="b">
        <v>0</v>
      </c>
      <c r="F70" s="91" t="b">
        <v>0</v>
      </c>
      <c r="G70" s="91" t="b">
        <v>0</v>
      </c>
    </row>
    <row r="71" spans="1:7" ht="15">
      <c r="A71" s="91" t="s">
        <v>608</v>
      </c>
      <c r="B71" s="91">
        <v>5</v>
      </c>
      <c r="C71" s="134">
        <v>0</v>
      </c>
      <c r="D71" s="91" t="s">
        <v>529</v>
      </c>
      <c r="E71" s="91" t="b">
        <v>0</v>
      </c>
      <c r="F71" s="91" t="b">
        <v>0</v>
      </c>
      <c r="G71" s="91" t="b">
        <v>0</v>
      </c>
    </row>
    <row r="72" spans="1:7" ht="15">
      <c r="A72" s="91" t="s">
        <v>609</v>
      </c>
      <c r="B72" s="91">
        <v>5</v>
      </c>
      <c r="C72" s="134">
        <v>0</v>
      </c>
      <c r="D72" s="91" t="s">
        <v>529</v>
      </c>
      <c r="E72" s="91" t="b">
        <v>0</v>
      </c>
      <c r="F72" s="91" t="b">
        <v>0</v>
      </c>
      <c r="G72" s="91" t="b">
        <v>0</v>
      </c>
    </row>
    <row r="73" spans="1:7" ht="15">
      <c r="A73" s="91" t="s">
        <v>610</v>
      </c>
      <c r="B73" s="91">
        <v>5</v>
      </c>
      <c r="C73" s="134">
        <v>0</v>
      </c>
      <c r="D73" s="91" t="s">
        <v>529</v>
      </c>
      <c r="E73" s="91" t="b">
        <v>0</v>
      </c>
      <c r="F73" s="91" t="b">
        <v>0</v>
      </c>
      <c r="G73" s="91" t="b">
        <v>0</v>
      </c>
    </row>
    <row r="74" spans="1:7" ht="15">
      <c r="A74" s="91" t="s">
        <v>751</v>
      </c>
      <c r="B74" s="91">
        <v>5</v>
      </c>
      <c r="C74" s="134">
        <v>0</v>
      </c>
      <c r="D74" s="91" t="s">
        <v>529</v>
      </c>
      <c r="E74" s="91" t="b">
        <v>0</v>
      </c>
      <c r="F74" s="91" t="b">
        <v>1</v>
      </c>
      <c r="G74" s="91" t="b">
        <v>0</v>
      </c>
    </row>
    <row r="75" spans="1:7" ht="15">
      <c r="A75" s="91" t="s">
        <v>752</v>
      </c>
      <c r="B75" s="91">
        <v>5</v>
      </c>
      <c r="C75" s="134">
        <v>0</v>
      </c>
      <c r="D75" s="91" t="s">
        <v>529</v>
      </c>
      <c r="E75" s="91" t="b">
        <v>0</v>
      </c>
      <c r="F75" s="91" t="b">
        <v>0</v>
      </c>
      <c r="G75" s="91" t="b">
        <v>0</v>
      </c>
    </row>
    <row r="76" spans="1:7" ht="15">
      <c r="A76" s="91" t="s">
        <v>217</v>
      </c>
      <c r="B76" s="91">
        <v>4</v>
      </c>
      <c r="C76" s="134">
        <v>0.0040804216003392174</v>
      </c>
      <c r="D76" s="91" t="s">
        <v>529</v>
      </c>
      <c r="E76" s="91" t="b">
        <v>0</v>
      </c>
      <c r="F76" s="91" t="b">
        <v>0</v>
      </c>
      <c r="G76" s="91" t="b">
        <v>0</v>
      </c>
    </row>
    <row r="77" spans="1:7" ht="15">
      <c r="A77" s="91" t="s">
        <v>753</v>
      </c>
      <c r="B77" s="91">
        <v>4</v>
      </c>
      <c r="C77" s="134">
        <v>0.0040804216003392174</v>
      </c>
      <c r="D77" s="91" t="s">
        <v>529</v>
      </c>
      <c r="E77" s="91" t="b">
        <v>0</v>
      </c>
      <c r="F77" s="91" t="b">
        <v>0</v>
      </c>
      <c r="G77" s="91" t="b">
        <v>0</v>
      </c>
    </row>
    <row r="78" spans="1:7" ht="15">
      <c r="A78" s="91" t="s">
        <v>754</v>
      </c>
      <c r="B78" s="91">
        <v>3</v>
      </c>
      <c r="C78" s="134">
        <v>0.022072736979032174</v>
      </c>
      <c r="D78" s="91" t="s">
        <v>529</v>
      </c>
      <c r="E78" s="91" t="b">
        <v>0</v>
      </c>
      <c r="F78" s="91" t="b">
        <v>1</v>
      </c>
      <c r="G78" s="91" t="b">
        <v>0</v>
      </c>
    </row>
    <row r="79" spans="1:7" ht="15">
      <c r="A79" s="91" t="s">
        <v>589</v>
      </c>
      <c r="B79" s="91">
        <v>2</v>
      </c>
      <c r="C79" s="134">
        <v>0.01471515798602145</v>
      </c>
      <c r="D79" s="91" t="s">
        <v>529</v>
      </c>
      <c r="E79" s="91" t="b">
        <v>0</v>
      </c>
      <c r="F79" s="91" t="b">
        <v>0</v>
      </c>
      <c r="G79" s="91" t="b">
        <v>0</v>
      </c>
    </row>
    <row r="80" spans="1:7" ht="15">
      <c r="A80" s="91" t="s">
        <v>589</v>
      </c>
      <c r="B80" s="91">
        <v>3</v>
      </c>
      <c r="C80" s="134">
        <v>0</v>
      </c>
      <c r="D80" s="91" t="s">
        <v>530</v>
      </c>
      <c r="E80" s="91" t="b">
        <v>0</v>
      </c>
      <c r="F80" s="91" t="b">
        <v>0</v>
      </c>
      <c r="G80" s="91" t="b">
        <v>0</v>
      </c>
    </row>
    <row r="81" spans="1:7" ht="15">
      <c r="A81" s="91" t="s">
        <v>590</v>
      </c>
      <c r="B81" s="91">
        <v>3</v>
      </c>
      <c r="C81" s="134">
        <v>0</v>
      </c>
      <c r="D81" s="91" t="s">
        <v>530</v>
      </c>
      <c r="E81" s="91" t="b">
        <v>0</v>
      </c>
      <c r="F81" s="91" t="b">
        <v>0</v>
      </c>
      <c r="G81" s="91" t="b">
        <v>0</v>
      </c>
    </row>
    <row r="82" spans="1:7" ht="15">
      <c r="A82" s="91" t="s">
        <v>591</v>
      </c>
      <c r="B82" s="91">
        <v>3</v>
      </c>
      <c r="C82" s="134">
        <v>0</v>
      </c>
      <c r="D82" s="91" t="s">
        <v>530</v>
      </c>
      <c r="E82" s="91" t="b">
        <v>0</v>
      </c>
      <c r="F82" s="91" t="b">
        <v>0</v>
      </c>
      <c r="G82" s="91" t="b">
        <v>0</v>
      </c>
    </row>
    <row r="83" spans="1:7" ht="15">
      <c r="A83" s="91" t="s">
        <v>613</v>
      </c>
      <c r="B83" s="91">
        <v>2</v>
      </c>
      <c r="C83" s="134">
        <v>0</v>
      </c>
      <c r="D83" s="91" t="s">
        <v>531</v>
      </c>
      <c r="E83" s="91" t="b">
        <v>0</v>
      </c>
      <c r="F83" s="91" t="b">
        <v>0</v>
      </c>
      <c r="G83" s="91" t="b">
        <v>0</v>
      </c>
    </row>
    <row r="84" spans="1:7" ht="15">
      <c r="A84" s="91" t="s">
        <v>614</v>
      </c>
      <c r="B84" s="91">
        <v>2</v>
      </c>
      <c r="C84" s="134">
        <v>0</v>
      </c>
      <c r="D84" s="91" t="s">
        <v>531</v>
      </c>
      <c r="E84" s="91" t="b">
        <v>0</v>
      </c>
      <c r="F84" s="91" t="b">
        <v>0</v>
      </c>
      <c r="G84" s="91" t="b">
        <v>0</v>
      </c>
    </row>
    <row r="85" spans="1:7" ht="15">
      <c r="A85" s="91" t="s">
        <v>615</v>
      </c>
      <c r="B85" s="91">
        <v>2</v>
      </c>
      <c r="C85" s="134">
        <v>0</v>
      </c>
      <c r="D85" s="91" t="s">
        <v>531</v>
      </c>
      <c r="E85" s="91" t="b">
        <v>0</v>
      </c>
      <c r="F85" s="91" t="b">
        <v>0</v>
      </c>
      <c r="G85" s="91" t="b">
        <v>0</v>
      </c>
    </row>
    <row r="86" spans="1:7" ht="15">
      <c r="A86" s="91" t="s">
        <v>616</v>
      </c>
      <c r="B86" s="91">
        <v>2</v>
      </c>
      <c r="C86" s="134">
        <v>0</v>
      </c>
      <c r="D86" s="91" t="s">
        <v>531</v>
      </c>
      <c r="E86" s="91" t="b">
        <v>0</v>
      </c>
      <c r="F86" s="91" t="b">
        <v>0</v>
      </c>
      <c r="G86" s="91" t="b">
        <v>0</v>
      </c>
    </row>
    <row r="87" spans="1:7" ht="15">
      <c r="A87" s="91" t="s">
        <v>617</v>
      </c>
      <c r="B87" s="91">
        <v>2</v>
      </c>
      <c r="C87" s="134">
        <v>0</v>
      </c>
      <c r="D87" s="91" t="s">
        <v>531</v>
      </c>
      <c r="E87" s="91" t="b">
        <v>0</v>
      </c>
      <c r="F87" s="91" t="b">
        <v>0</v>
      </c>
      <c r="G87" s="91" t="b">
        <v>0</v>
      </c>
    </row>
    <row r="88" spans="1:7" ht="15">
      <c r="A88" s="91" t="s">
        <v>618</v>
      </c>
      <c r="B88" s="91">
        <v>2</v>
      </c>
      <c r="C88" s="134">
        <v>0</v>
      </c>
      <c r="D88" s="91" t="s">
        <v>531</v>
      </c>
      <c r="E88" s="91" t="b">
        <v>0</v>
      </c>
      <c r="F88" s="91" t="b">
        <v>0</v>
      </c>
      <c r="G88" s="91" t="b">
        <v>0</v>
      </c>
    </row>
    <row r="89" spans="1:7" ht="15">
      <c r="A89" s="91" t="s">
        <v>619</v>
      </c>
      <c r="B89" s="91">
        <v>2</v>
      </c>
      <c r="C89" s="134">
        <v>0</v>
      </c>
      <c r="D89" s="91" t="s">
        <v>531</v>
      </c>
      <c r="E89" s="91" t="b">
        <v>0</v>
      </c>
      <c r="F89" s="91" t="b">
        <v>0</v>
      </c>
      <c r="G89" s="91" t="b">
        <v>0</v>
      </c>
    </row>
    <row r="90" spans="1:7" ht="15">
      <c r="A90" s="91" t="s">
        <v>620</v>
      </c>
      <c r="B90" s="91">
        <v>2</v>
      </c>
      <c r="C90" s="134">
        <v>0</v>
      </c>
      <c r="D90" s="91" t="s">
        <v>531</v>
      </c>
      <c r="E90" s="91" t="b">
        <v>0</v>
      </c>
      <c r="F90" s="91" t="b">
        <v>0</v>
      </c>
      <c r="G90" s="91" t="b">
        <v>0</v>
      </c>
    </row>
    <row r="91" spans="1:7" ht="15">
      <c r="A91" s="91" t="s">
        <v>621</v>
      </c>
      <c r="B91" s="91">
        <v>2</v>
      </c>
      <c r="C91" s="134">
        <v>0</v>
      </c>
      <c r="D91" s="91" t="s">
        <v>531</v>
      </c>
      <c r="E91" s="91" t="b">
        <v>0</v>
      </c>
      <c r="F91" s="91" t="b">
        <v>0</v>
      </c>
      <c r="G91" s="91" t="b">
        <v>0</v>
      </c>
    </row>
    <row r="92" spans="1:7" ht="15">
      <c r="A92" s="91" t="s">
        <v>589</v>
      </c>
      <c r="B92" s="91">
        <v>2</v>
      </c>
      <c r="C92" s="134">
        <v>0</v>
      </c>
      <c r="D92" s="91" t="s">
        <v>531</v>
      </c>
      <c r="E92" s="91" t="b">
        <v>0</v>
      </c>
      <c r="F92" s="91" t="b">
        <v>0</v>
      </c>
      <c r="G92" s="91" t="b">
        <v>0</v>
      </c>
    </row>
    <row r="93" spans="1:7" ht="15">
      <c r="A93" s="91" t="s">
        <v>590</v>
      </c>
      <c r="B93" s="91">
        <v>2</v>
      </c>
      <c r="C93" s="134">
        <v>0</v>
      </c>
      <c r="D93" s="91" t="s">
        <v>531</v>
      </c>
      <c r="E93" s="91" t="b">
        <v>0</v>
      </c>
      <c r="F93" s="91" t="b">
        <v>0</v>
      </c>
      <c r="G93" s="91" t="b">
        <v>0</v>
      </c>
    </row>
    <row r="94" spans="1:7" ht="15">
      <c r="A94" s="91" t="s">
        <v>591</v>
      </c>
      <c r="B94" s="91">
        <v>2</v>
      </c>
      <c r="C94" s="134">
        <v>0</v>
      </c>
      <c r="D94" s="91" t="s">
        <v>531</v>
      </c>
      <c r="E94" s="91" t="b">
        <v>0</v>
      </c>
      <c r="F94" s="91" t="b">
        <v>0</v>
      </c>
      <c r="G94" s="91" t="b">
        <v>0</v>
      </c>
    </row>
    <row r="95" spans="1:7" ht="15">
      <c r="A95" s="91" t="s">
        <v>623</v>
      </c>
      <c r="B95" s="91">
        <v>2</v>
      </c>
      <c r="C95" s="134">
        <v>0</v>
      </c>
      <c r="D95" s="91" t="s">
        <v>532</v>
      </c>
      <c r="E95" s="91" t="b">
        <v>0</v>
      </c>
      <c r="F95" s="91" t="b">
        <v>0</v>
      </c>
      <c r="G95" s="91" t="b">
        <v>0</v>
      </c>
    </row>
    <row r="96" spans="1:7" ht="15">
      <c r="A96" s="91" t="s">
        <v>589</v>
      </c>
      <c r="B96" s="91">
        <v>2</v>
      </c>
      <c r="C96" s="134">
        <v>0</v>
      </c>
      <c r="D96" s="91" t="s">
        <v>533</v>
      </c>
      <c r="E96" s="91" t="b">
        <v>0</v>
      </c>
      <c r="F96" s="91" t="b">
        <v>0</v>
      </c>
      <c r="G96" s="91" t="b">
        <v>0</v>
      </c>
    </row>
    <row r="97" spans="1:7" ht="15">
      <c r="A97" s="91" t="s">
        <v>590</v>
      </c>
      <c r="B97" s="91">
        <v>2</v>
      </c>
      <c r="C97" s="134">
        <v>0</v>
      </c>
      <c r="D97" s="91" t="s">
        <v>533</v>
      </c>
      <c r="E97" s="91" t="b">
        <v>0</v>
      </c>
      <c r="F97" s="91" t="b">
        <v>0</v>
      </c>
      <c r="G97" s="91" t="b">
        <v>0</v>
      </c>
    </row>
    <row r="98" spans="1:7" ht="15">
      <c r="A98" s="91" t="s">
        <v>591</v>
      </c>
      <c r="B98" s="91">
        <v>2</v>
      </c>
      <c r="C98" s="134">
        <v>0</v>
      </c>
      <c r="D98" s="91" t="s">
        <v>533</v>
      </c>
      <c r="E98" s="91" t="b">
        <v>0</v>
      </c>
      <c r="F98" s="91" t="b">
        <v>0</v>
      </c>
      <c r="G98" s="91" t="b">
        <v>0</v>
      </c>
    </row>
    <row r="99" spans="1:7" ht="15">
      <c r="A99" s="91" t="s">
        <v>625</v>
      </c>
      <c r="B99" s="91">
        <v>2</v>
      </c>
      <c r="C99" s="134">
        <v>0</v>
      </c>
      <c r="D99" s="91" t="s">
        <v>533</v>
      </c>
      <c r="E99" s="91" t="b">
        <v>0</v>
      </c>
      <c r="F99" s="91" t="b">
        <v>0</v>
      </c>
      <c r="G99" s="91" t="b">
        <v>0</v>
      </c>
    </row>
    <row r="100" spans="1:7" ht="15">
      <c r="A100" s="91" t="s">
        <v>626</v>
      </c>
      <c r="B100" s="91">
        <v>2</v>
      </c>
      <c r="C100" s="134">
        <v>0</v>
      </c>
      <c r="D100" s="91" t="s">
        <v>533</v>
      </c>
      <c r="E100" s="91" t="b">
        <v>0</v>
      </c>
      <c r="F100" s="91" t="b">
        <v>1</v>
      </c>
      <c r="G100" s="91" t="b">
        <v>0</v>
      </c>
    </row>
    <row r="101" spans="1:7" ht="15">
      <c r="A101" s="91" t="s">
        <v>627</v>
      </c>
      <c r="B101" s="91">
        <v>2</v>
      </c>
      <c r="C101" s="134">
        <v>0</v>
      </c>
      <c r="D101" s="91" t="s">
        <v>533</v>
      </c>
      <c r="E101" s="91" t="b">
        <v>0</v>
      </c>
      <c r="F101" s="91" t="b">
        <v>0</v>
      </c>
      <c r="G101" s="91" t="b">
        <v>0</v>
      </c>
    </row>
    <row r="102" spans="1:7" ht="15">
      <c r="A102" s="91" t="s">
        <v>628</v>
      </c>
      <c r="B102" s="91">
        <v>2</v>
      </c>
      <c r="C102" s="134">
        <v>0</v>
      </c>
      <c r="D102" s="91" t="s">
        <v>533</v>
      </c>
      <c r="E102" s="91" t="b">
        <v>0</v>
      </c>
      <c r="F102" s="91" t="b">
        <v>0</v>
      </c>
      <c r="G102" s="91" t="b">
        <v>0</v>
      </c>
    </row>
    <row r="103" spans="1:7" ht="15">
      <c r="A103" s="91" t="s">
        <v>629</v>
      </c>
      <c r="B103" s="91">
        <v>2</v>
      </c>
      <c r="C103" s="134">
        <v>0</v>
      </c>
      <c r="D103" s="91" t="s">
        <v>533</v>
      </c>
      <c r="E103" s="91" t="b">
        <v>0</v>
      </c>
      <c r="F103" s="91" t="b">
        <v>0</v>
      </c>
      <c r="G103" s="91" t="b">
        <v>0</v>
      </c>
    </row>
    <row r="104" spans="1:7" ht="15">
      <c r="A104" s="91" t="s">
        <v>630</v>
      </c>
      <c r="B104" s="91">
        <v>2</v>
      </c>
      <c r="C104" s="134">
        <v>0</v>
      </c>
      <c r="D104" s="91" t="s">
        <v>533</v>
      </c>
      <c r="E104" s="91" t="b">
        <v>0</v>
      </c>
      <c r="F104" s="91" t="b">
        <v>1</v>
      </c>
      <c r="G104" s="91" t="b">
        <v>0</v>
      </c>
    </row>
    <row r="105" spans="1:7" ht="15">
      <c r="A105" s="91" t="s">
        <v>631</v>
      </c>
      <c r="B105" s="91">
        <v>2</v>
      </c>
      <c r="C105" s="134">
        <v>0</v>
      </c>
      <c r="D105" s="91" t="s">
        <v>533</v>
      </c>
      <c r="E105" s="91" t="b">
        <v>0</v>
      </c>
      <c r="F105" s="91" t="b">
        <v>1</v>
      </c>
      <c r="G105" s="91" t="b">
        <v>0</v>
      </c>
    </row>
    <row r="106" spans="1:7" ht="15">
      <c r="A106" s="91" t="s">
        <v>755</v>
      </c>
      <c r="B106" s="91">
        <v>2</v>
      </c>
      <c r="C106" s="134">
        <v>0</v>
      </c>
      <c r="D106" s="91" t="s">
        <v>533</v>
      </c>
      <c r="E106" s="91" t="b">
        <v>0</v>
      </c>
      <c r="F106" s="91" t="b">
        <v>0</v>
      </c>
      <c r="G106"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762</v>
      </c>
      <c r="B1" s="13" t="s">
        <v>763</v>
      </c>
      <c r="C1" s="13" t="s">
        <v>756</v>
      </c>
      <c r="D1" s="13" t="s">
        <v>757</v>
      </c>
      <c r="E1" s="13" t="s">
        <v>764</v>
      </c>
      <c r="F1" s="13" t="s">
        <v>144</v>
      </c>
      <c r="G1" s="13" t="s">
        <v>765</v>
      </c>
      <c r="H1" s="13" t="s">
        <v>766</v>
      </c>
      <c r="I1" s="13" t="s">
        <v>767</v>
      </c>
      <c r="J1" s="13" t="s">
        <v>768</v>
      </c>
      <c r="K1" s="13" t="s">
        <v>769</v>
      </c>
      <c r="L1" s="13" t="s">
        <v>770</v>
      </c>
    </row>
    <row r="2" spans="1:12" ht="15">
      <c r="A2" s="91" t="s">
        <v>589</v>
      </c>
      <c r="B2" s="91" t="s">
        <v>590</v>
      </c>
      <c r="C2" s="91">
        <v>16</v>
      </c>
      <c r="D2" s="134">
        <v>0.005292014362214685</v>
      </c>
      <c r="E2" s="134">
        <v>1.18089014193745</v>
      </c>
      <c r="F2" s="91" t="s">
        <v>758</v>
      </c>
      <c r="G2" s="91" t="b">
        <v>0</v>
      </c>
      <c r="H2" s="91" t="b">
        <v>0</v>
      </c>
      <c r="I2" s="91" t="b">
        <v>0</v>
      </c>
      <c r="J2" s="91" t="b">
        <v>0</v>
      </c>
      <c r="K2" s="91" t="b">
        <v>0</v>
      </c>
      <c r="L2" s="91" t="b">
        <v>0</v>
      </c>
    </row>
    <row r="3" spans="1:12" ht="15">
      <c r="A3" s="91" t="s">
        <v>590</v>
      </c>
      <c r="B3" s="91" t="s">
        <v>591</v>
      </c>
      <c r="C3" s="91">
        <v>16</v>
      </c>
      <c r="D3" s="134">
        <v>0.005292014362214685</v>
      </c>
      <c r="E3" s="134">
        <v>1.2320426643848312</v>
      </c>
      <c r="F3" s="91" t="s">
        <v>758</v>
      </c>
      <c r="G3" s="91" t="b">
        <v>0</v>
      </c>
      <c r="H3" s="91" t="b">
        <v>0</v>
      </c>
      <c r="I3" s="91" t="b">
        <v>0</v>
      </c>
      <c r="J3" s="91" t="b">
        <v>0</v>
      </c>
      <c r="K3" s="91" t="b">
        <v>0</v>
      </c>
      <c r="L3" s="91" t="b">
        <v>0</v>
      </c>
    </row>
    <row r="4" spans="1:12" ht="15">
      <c r="A4" s="91" t="s">
        <v>592</v>
      </c>
      <c r="B4" s="91" t="s">
        <v>593</v>
      </c>
      <c r="C4" s="91">
        <v>10</v>
      </c>
      <c r="D4" s="134">
        <v>0.02054812257092022</v>
      </c>
      <c r="E4" s="134">
        <v>1.436162647040756</v>
      </c>
      <c r="F4" s="91" t="s">
        <v>758</v>
      </c>
      <c r="G4" s="91" t="b">
        <v>1</v>
      </c>
      <c r="H4" s="91" t="b">
        <v>0</v>
      </c>
      <c r="I4" s="91" t="b">
        <v>0</v>
      </c>
      <c r="J4" s="91" t="b">
        <v>0</v>
      </c>
      <c r="K4" s="91" t="b">
        <v>0</v>
      </c>
      <c r="L4" s="91" t="b">
        <v>0</v>
      </c>
    </row>
    <row r="5" spans="1:12" ht="15">
      <c r="A5" s="91" t="s">
        <v>595</v>
      </c>
      <c r="B5" s="91" t="s">
        <v>596</v>
      </c>
      <c r="C5" s="91">
        <v>7</v>
      </c>
      <c r="D5" s="134">
        <v>0.010892572319276693</v>
      </c>
      <c r="E5" s="134">
        <v>1.5330726600488125</v>
      </c>
      <c r="F5" s="91" t="s">
        <v>758</v>
      </c>
      <c r="G5" s="91" t="b">
        <v>0</v>
      </c>
      <c r="H5" s="91" t="b">
        <v>0</v>
      </c>
      <c r="I5" s="91" t="b">
        <v>0</v>
      </c>
      <c r="J5" s="91" t="b">
        <v>1</v>
      </c>
      <c r="K5" s="91" t="b">
        <v>0</v>
      </c>
      <c r="L5" s="91" t="b">
        <v>0</v>
      </c>
    </row>
    <row r="6" spans="1:12" ht="15">
      <c r="A6" s="91" t="s">
        <v>596</v>
      </c>
      <c r="B6" s="91" t="s">
        <v>589</v>
      </c>
      <c r="C6" s="91">
        <v>7</v>
      </c>
      <c r="D6" s="134">
        <v>0.010892572319276693</v>
      </c>
      <c r="E6" s="134">
        <v>1.2320426643848312</v>
      </c>
      <c r="F6" s="91" t="s">
        <v>758</v>
      </c>
      <c r="G6" s="91" t="b">
        <v>1</v>
      </c>
      <c r="H6" s="91" t="b">
        <v>0</v>
      </c>
      <c r="I6" s="91" t="b">
        <v>0</v>
      </c>
      <c r="J6" s="91" t="b">
        <v>0</v>
      </c>
      <c r="K6" s="91" t="b">
        <v>0</v>
      </c>
      <c r="L6" s="91" t="b">
        <v>0</v>
      </c>
    </row>
    <row r="7" spans="1:12" ht="15">
      <c r="A7" s="91" t="s">
        <v>591</v>
      </c>
      <c r="B7" s="91" t="s">
        <v>597</v>
      </c>
      <c r="C7" s="91">
        <v>7</v>
      </c>
      <c r="D7" s="134">
        <v>0.010892572319276693</v>
      </c>
      <c r="E7" s="134">
        <v>1.3222192947339193</v>
      </c>
      <c r="F7" s="91" t="s">
        <v>758</v>
      </c>
      <c r="G7" s="91" t="b">
        <v>0</v>
      </c>
      <c r="H7" s="91" t="b">
        <v>0</v>
      </c>
      <c r="I7" s="91" t="b">
        <v>0</v>
      </c>
      <c r="J7" s="91" t="b">
        <v>0</v>
      </c>
      <c r="K7" s="91" t="b">
        <v>0</v>
      </c>
      <c r="L7" s="91" t="b">
        <v>0</v>
      </c>
    </row>
    <row r="8" spans="1:12" ht="15">
      <c r="A8" s="91" t="s">
        <v>597</v>
      </c>
      <c r="B8" s="91" t="s">
        <v>598</v>
      </c>
      <c r="C8" s="91">
        <v>7</v>
      </c>
      <c r="D8" s="134">
        <v>0.010892572319276693</v>
      </c>
      <c r="E8" s="134">
        <v>1.591064607026499</v>
      </c>
      <c r="F8" s="91" t="s">
        <v>758</v>
      </c>
      <c r="G8" s="91" t="b">
        <v>0</v>
      </c>
      <c r="H8" s="91" t="b">
        <v>0</v>
      </c>
      <c r="I8" s="91" t="b">
        <v>0</v>
      </c>
      <c r="J8" s="91" t="b">
        <v>0</v>
      </c>
      <c r="K8" s="91" t="b">
        <v>0</v>
      </c>
      <c r="L8" s="91" t="b">
        <v>0</v>
      </c>
    </row>
    <row r="9" spans="1:12" ht="15">
      <c r="A9" s="91" t="s">
        <v>598</v>
      </c>
      <c r="B9" s="91" t="s">
        <v>599</v>
      </c>
      <c r="C9" s="91">
        <v>7</v>
      </c>
      <c r="D9" s="134">
        <v>0.010892572319276693</v>
      </c>
      <c r="E9" s="134">
        <v>1.591064607026499</v>
      </c>
      <c r="F9" s="91" t="s">
        <v>758</v>
      </c>
      <c r="G9" s="91" t="b">
        <v>0</v>
      </c>
      <c r="H9" s="91" t="b">
        <v>0</v>
      </c>
      <c r="I9" s="91" t="b">
        <v>0</v>
      </c>
      <c r="J9" s="91" t="b">
        <v>0</v>
      </c>
      <c r="K9" s="91" t="b">
        <v>0</v>
      </c>
      <c r="L9" s="91" t="b">
        <v>0</v>
      </c>
    </row>
    <row r="10" spans="1:12" ht="15">
      <c r="A10" s="91" t="s">
        <v>599</v>
      </c>
      <c r="B10" s="91" t="s">
        <v>600</v>
      </c>
      <c r="C10" s="91">
        <v>7</v>
      </c>
      <c r="D10" s="134">
        <v>0.010892572319276693</v>
      </c>
      <c r="E10" s="134">
        <v>1.591064607026499</v>
      </c>
      <c r="F10" s="91" t="s">
        <v>758</v>
      </c>
      <c r="G10" s="91" t="b">
        <v>0</v>
      </c>
      <c r="H10" s="91" t="b">
        <v>0</v>
      </c>
      <c r="I10" s="91" t="b">
        <v>0</v>
      </c>
      <c r="J10" s="91" t="b">
        <v>0</v>
      </c>
      <c r="K10" s="91" t="b">
        <v>0</v>
      </c>
      <c r="L10" s="91" t="b">
        <v>0</v>
      </c>
    </row>
    <row r="11" spans="1:12" ht="15">
      <c r="A11" s="91" t="s">
        <v>600</v>
      </c>
      <c r="B11" s="91" t="s">
        <v>601</v>
      </c>
      <c r="C11" s="91">
        <v>7</v>
      </c>
      <c r="D11" s="134">
        <v>0.010892572319276693</v>
      </c>
      <c r="E11" s="134">
        <v>1.591064607026499</v>
      </c>
      <c r="F11" s="91" t="s">
        <v>758</v>
      </c>
      <c r="G11" s="91" t="b">
        <v>0</v>
      </c>
      <c r="H11" s="91" t="b">
        <v>0</v>
      </c>
      <c r="I11" s="91" t="b">
        <v>0</v>
      </c>
      <c r="J11" s="91" t="b">
        <v>0</v>
      </c>
      <c r="K11" s="91" t="b">
        <v>0</v>
      </c>
      <c r="L11" s="91" t="b">
        <v>0</v>
      </c>
    </row>
    <row r="12" spans="1:12" ht="15">
      <c r="A12" s="91" t="s">
        <v>601</v>
      </c>
      <c r="B12" s="91" t="s">
        <v>750</v>
      </c>
      <c r="C12" s="91">
        <v>7</v>
      </c>
      <c r="D12" s="134">
        <v>0.010892572319276693</v>
      </c>
      <c r="E12" s="134">
        <v>1.591064607026499</v>
      </c>
      <c r="F12" s="91" t="s">
        <v>758</v>
      </c>
      <c r="G12" s="91" t="b">
        <v>0</v>
      </c>
      <c r="H12" s="91" t="b">
        <v>0</v>
      </c>
      <c r="I12" s="91" t="b">
        <v>0</v>
      </c>
      <c r="J12" s="91" t="b">
        <v>0</v>
      </c>
      <c r="K12" s="91" t="b">
        <v>0</v>
      </c>
      <c r="L12" s="91" t="b">
        <v>0</v>
      </c>
    </row>
    <row r="13" spans="1:12" ht="15">
      <c r="A13" s="91" t="s">
        <v>226</v>
      </c>
      <c r="B13" s="91" t="s">
        <v>595</v>
      </c>
      <c r="C13" s="91">
        <v>6</v>
      </c>
      <c r="D13" s="134">
        <v>0.01070741457911954</v>
      </c>
      <c r="E13" s="134">
        <v>1.591064607026499</v>
      </c>
      <c r="F13" s="91" t="s">
        <v>758</v>
      </c>
      <c r="G13" s="91" t="b">
        <v>0</v>
      </c>
      <c r="H13" s="91" t="b">
        <v>0</v>
      </c>
      <c r="I13" s="91" t="b">
        <v>0</v>
      </c>
      <c r="J13" s="91" t="b">
        <v>0</v>
      </c>
      <c r="K13" s="91" t="b">
        <v>0</v>
      </c>
      <c r="L13" s="91" t="b">
        <v>0</v>
      </c>
    </row>
    <row r="14" spans="1:12" ht="15">
      <c r="A14" s="91" t="s">
        <v>603</v>
      </c>
      <c r="B14" s="91" t="s">
        <v>604</v>
      </c>
      <c r="C14" s="91">
        <v>5</v>
      </c>
      <c r="D14" s="134">
        <v>0.01027406128546011</v>
      </c>
      <c r="E14" s="134">
        <v>1.7371926427047373</v>
      </c>
      <c r="F14" s="91" t="s">
        <v>758</v>
      </c>
      <c r="G14" s="91" t="b">
        <v>0</v>
      </c>
      <c r="H14" s="91" t="b">
        <v>0</v>
      </c>
      <c r="I14" s="91" t="b">
        <v>0</v>
      </c>
      <c r="J14" s="91" t="b">
        <v>0</v>
      </c>
      <c r="K14" s="91" t="b">
        <v>0</v>
      </c>
      <c r="L14" s="91" t="b">
        <v>0</v>
      </c>
    </row>
    <row r="15" spans="1:12" ht="15">
      <c r="A15" s="91" t="s">
        <v>604</v>
      </c>
      <c r="B15" s="91" t="s">
        <v>605</v>
      </c>
      <c r="C15" s="91">
        <v>5</v>
      </c>
      <c r="D15" s="134">
        <v>0.01027406128546011</v>
      </c>
      <c r="E15" s="134">
        <v>1.7371926427047373</v>
      </c>
      <c r="F15" s="91" t="s">
        <v>758</v>
      </c>
      <c r="G15" s="91" t="b">
        <v>0</v>
      </c>
      <c r="H15" s="91" t="b">
        <v>0</v>
      </c>
      <c r="I15" s="91" t="b">
        <v>0</v>
      </c>
      <c r="J15" s="91" t="b">
        <v>0</v>
      </c>
      <c r="K15" s="91" t="b">
        <v>0</v>
      </c>
      <c r="L15" s="91" t="b">
        <v>0</v>
      </c>
    </row>
    <row r="16" spans="1:12" ht="15">
      <c r="A16" s="91" t="s">
        <v>605</v>
      </c>
      <c r="B16" s="91" t="s">
        <v>606</v>
      </c>
      <c r="C16" s="91">
        <v>5</v>
      </c>
      <c r="D16" s="134">
        <v>0.01027406128546011</v>
      </c>
      <c r="E16" s="134">
        <v>1.7371926427047373</v>
      </c>
      <c r="F16" s="91" t="s">
        <v>758</v>
      </c>
      <c r="G16" s="91" t="b">
        <v>0</v>
      </c>
      <c r="H16" s="91" t="b">
        <v>0</v>
      </c>
      <c r="I16" s="91" t="b">
        <v>0</v>
      </c>
      <c r="J16" s="91" t="b">
        <v>0</v>
      </c>
      <c r="K16" s="91" t="b">
        <v>0</v>
      </c>
      <c r="L16" s="91" t="b">
        <v>0</v>
      </c>
    </row>
    <row r="17" spans="1:12" ht="15">
      <c r="A17" s="91" t="s">
        <v>606</v>
      </c>
      <c r="B17" s="91" t="s">
        <v>607</v>
      </c>
      <c r="C17" s="91">
        <v>5</v>
      </c>
      <c r="D17" s="134">
        <v>0.01027406128546011</v>
      </c>
      <c r="E17" s="134">
        <v>1.7371926427047373</v>
      </c>
      <c r="F17" s="91" t="s">
        <v>758</v>
      </c>
      <c r="G17" s="91" t="b">
        <v>0</v>
      </c>
      <c r="H17" s="91" t="b">
        <v>0</v>
      </c>
      <c r="I17" s="91" t="b">
        <v>0</v>
      </c>
      <c r="J17" s="91" t="b">
        <v>0</v>
      </c>
      <c r="K17" s="91" t="b">
        <v>0</v>
      </c>
      <c r="L17" s="91" t="b">
        <v>0</v>
      </c>
    </row>
    <row r="18" spans="1:12" ht="15">
      <c r="A18" s="91" t="s">
        <v>607</v>
      </c>
      <c r="B18" s="91" t="s">
        <v>592</v>
      </c>
      <c r="C18" s="91">
        <v>5</v>
      </c>
      <c r="D18" s="134">
        <v>0.01027406128546011</v>
      </c>
      <c r="E18" s="134">
        <v>1.436162647040756</v>
      </c>
      <c r="F18" s="91" t="s">
        <v>758</v>
      </c>
      <c r="G18" s="91" t="b">
        <v>0</v>
      </c>
      <c r="H18" s="91" t="b">
        <v>0</v>
      </c>
      <c r="I18" s="91" t="b">
        <v>0</v>
      </c>
      <c r="J18" s="91" t="b">
        <v>1</v>
      </c>
      <c r="K18" s="91" t="b">
        <v>0</v>
      </c>
      <c r="L18" s="91" t="b">
        <v>0</v>
      </c>
    </row>
    <row r="19" spans="1:12" ht="15">
      <c r="A19" s="91" t="s">
        <v>593</v>
      </c>
      <c r="B19" s="91" t="s">
        <v>608</v>
      </c>
      <c r="C19" s="91">
        <v>5</v>
      </c>
      <c r="D19" s="134">
        <v>0.01027406128546011</v>
      </c>
      <c r="E19" s="134">
        <v>1.436162647040756</v>
      </c>
      <c r="F19" s="91" t="s">
        <v>758</v>
      </c>
      <c r="G19" s="91" t="b">
        <v>0</v>
      </c>
      <c r="H19" s="91" t="b">
        <v>0</v>
      </c>
      <c r="I19" s="91" t="b">
        <v>0</v>
      </c>
      <c r="J19" s="91" t="b">
        <v>0</v>
      </c>
      <c r="K19" s="91" t="b">
        <v>0</v>
      </c>
      <c r="L19" s="91" t="b">
        <v>0</v>
      </c>
    </row>
    <row r="20" spans="1:12" ht="15">
      <c r="A20" s="91" t="s">
        <v>608</v>
      </c>
      <c r="B20" s="91" t="s">
        <v>592</v>
      </c>
      <c r="C20" s="91">
        <v>5</v>
      </c>
      <c r="D20" s="134">
        <v>0.01027406128546011</v>
      </c>
      <c r="E20" s="134">
        <v>1.436162647040756</v>
      </c>
      <c r="F20" s="91" t="s">
        <v>758</v>
      </c>
      <c r="G20" s="91" t="b">
        <v>0</v>
      </c>
      <c r="H20" s="91" t="b">
        <v>0</v>
      </c>
      <c r="I20" s="91" t="b">
        <v>0</v>
      </c>
      <c r="J20" s="91" t="b">
        <v>1</v>
      </c>
      <c r="K20" s="91" t="b">
        <v>0</v>
      </c>
      <c r="L20" s="91" t="b">
        <v>0</v>
      </c>
    </row>
    <row r="21" spans="1:12" ht="15">
      <c r="A21" s="91" t="s">
        <v>593</v>
      </c>
      <c r="B21" s="91" t="s">
        <v>609</v>
      </c>
      <c r="C21" s="91">
        <v>5</v>
      </c>
      <c r="D21" s="134">
        <v>0.01027406128546011</v>
      </c>
      <c r="E21" s="134">
        <v>1.436162647040756</v>
      </c>
      <c r="F21" s="91" t="s">
        <v>758</v>
      </c>
      <c r="G21" s="91" t="b">
        <v>0</v>
      </c>
      <c r="H21" s="91" t="b">
        <v>0</v>
      </c>
      <c r="I21" s="91" t="b">
        <v>0</v>
      </c>
      <c r="J21" s="91" t="b">
        <v>0</v>
      </c>
      <c r="K21" s="91" t="b">
        <v>0</v>
      </c>
      <c r="L21" s="91" t="b">
        <v>0</v>
      </c>
    </row>
    <row r="22" spans="1:12" ht="15">
      <c r="A22" s="91" t="s">
        <v>609</v>
      </c>
      <c r="B22" s="91" t="s">
        <v>610</v>
      </c>
      <c r="C22" s="91">
        <v>5</v>
      </c>
      <c r="D22" s="134">
        <v>0.01027406128546011</v>
      </c>
      <c r="E22" s="134">
        <v>1.7371926427047373</v>
      </c>
      <c r="F22" s="91" t="s">
        <v>758</v>
      </c>
      <c r="G22" s="91" t="b">
        <v>0</v>
      </c>
      <c r="H22" s="91" t="b">
        <v>0</v>
      </c>
      <c r="I22" s="91" t="b">
        <v>0</v>
      </c>
      <c r="J22" s="91" t="b">
        <v>0</v>
      </c>
      <c r="K22" s="91" t="b">
        <v>0</v>
      </c>
      <c r="L22" s="91" t="b">
        <v>0</v>
      </c>
    </row>
    <row r="23" spans="1:12" ht="15">
      <c r="A23" s="91" t="s">
        <v>610</v>
      </c>
      <c r="B23" s="91" t="s">
        <v>751</v>
      </c>
      <c r="C23" s="91">
        <v>5</v>
      </c>
      <c r="D23" s="134">
        <v>0.01027406128546011</v>
      </c>
      <c r="E23" s="134">
        <v>1.7371926427047373</v>
      </c>
      <c r="F23" s="91" t="s">
        <v>758</v>
      </c>
      <c r="G23" s="91" t="b">
        <v>0</v>
      </c>
      <c r="H23" s="91" t="b">
        <v>0</v>
      </c>
      <c r="I23" s="91" t="b">
        <v>0</v>
      </c>
      <c r="J23" s="91" t="b">
        <v>0</v>
      </c>
      <c r="K23" s="91" t="b">
        <v>1</v>
      </c>
      <c r="L23" s="91" t="b">
        <v>0</v>
      </c>
    </row>
    <row r="24" spans="1:12" ht="15">
      <c r="A24" s="91" t="s">
        <v>751</v>
      </c>
      <c r="B24" s="91" t="s">
        <v>752</v>
      </c>
      <c r="C24" s="91">
        <v>5</v>
      </c>
      <c r="D24" s="134">
        <v>0.01027406128546011</v>
      </c>
      <c r="E24" s="134">
        <v>1.7371926427047373</v>
      </c>
      <c r="F24" s="91" t="s">
        <v>758</v>
      </c>
      <c r="G24" s="91" t="b">
        <v>0</v>
      </c>
      <c r="H24" s="91" t="b">
        <v>1</v>
      </c>
      <c r="I24" s="91" t="b">
        <v>0</v>
      </c>
      <c r="J24" s="91" t="b">
        <v>0</v>
      </c>
      <c r="K24" s="91" t="b">
        <v>0</v>
      </c>
      <c r="L24" s="91" t="b">
        <v>0</v>
      </c>
    </row>
    <row r="25" spans="1:12" ht="15">
      <c r="A25" s="91" t="s">
        <v>217</v>
      </c>
      <c r="B25" s="91" t="s">
        <v>603</v>
      </c>
      <c r="C25" s="91">
        <v>4</v>
      </c>
      <c r="D25" s="134">
        <v>0.009542252618921759</v>
      </c>
      <c r="E25" s="134">
        <v>1.8341026557127937</v>
      </c>
      <c r="F25" s="91" t="s">
        <v>758</v>
      </c>
      <c r="G25" s="91" t="b">
        <v>0</v>
      </c>
      <c r="H25" s="91" t="b">
        <v>0</v>
      </c>
      <c r="I25" s="91" t="b">
        <v>0</v>
      </c>
      <c r="J25" s="91" t="b">
        <v>0</v>
      </c>
      <c r="K25" s="91" t="b">
        <v>0</v>
      </c>
      <c r="L25" s="91" t="b">
        <v>0</v>
      </c>
    </row>
    <row r="26" spans="1:12" ht="15">
      <c r="A26" s="91" t="s">
        <v>752</v>
      </c>
      <c r="B26" s="91" t="s">
        <v>753</v>
      </c>
      <c r="C26" s="91">
        <v>4</v>
      </c>
      <c r="D26" s="134">
        <v>0.009542252618921759</v>
      </c>
      <c r="E26" s="134">
        <v>1.7371926427047373</v>
      </c>
      <c r="F26" s="91" t="s">
        <v>758</v>
      </c>
      <c r="G26" s="91" t="b">
        <v>0</v>
      </c>
      <c r="H26" s="91" t="b">
        <v>0</v>
      </c>
      <c r="I26" s="91" t="b">
        <v>0</v>
      </c>
      <c r="J26" s="91" t="b">
        <v>0</v>
      </c>
      <c r="K26" s="91" t="b">
        <v>0</v>
      </c>
      <c r="L26" s="91" t="b">
        <v>0</v>
      </c>
    </row>
    <row r="27" spans="1:12" ht="15">
      <c r="A27" s="91" t="s">
        <v>613</v>
      </c>
      <c r="B27" s="91" t="s">
        <v>614</v>
      </c>
      <c r="C27" s="91">
        <v>2</v>
      </c>
      <c r="D27" s="134">
        <v>0.006825938566552901</v>
      </c>
      <c r="E27" s="134">
        <v>2.1351326513767748</v>
      </c>
      <c r="F27" s="91" t="s">
        <v>758</v>
      </c>
      <c r="G27" s="91" t="b">
        <v>0</v>
      </c>
      <c r="H27" s="91" t="b">
        <v>0</v>
      </c>
      <c r="I27" s="91" t="b">
        <v>0</v>
      </c>
      <c r="J27" s="91" t="b">
        <v>0</v>
      </c>
      <c r="K27" s="91" t="b">
        <v>0</v>
      </c>
      <c r="L27" s="91" t="b">
        <v>0</v>
      </c>
    </row>
    <row r="28" spans="1:12" ht="15">
      <c r="A28" s="91" t="s">
        <v>614</v>
      </c>
      <c r="B28" s="91" t="s">
        <v>615</v>
      </c>
      <c r="C28" s="91">
        <v>2</v>
      </c>
      <c r="D28" s="134">
        <v>0.006825938566552901</v>
      </c>
      <c r="E28" s="134">
        <v>2.1351326513767748</v>
      </c>
      <c r="F28" s="91" t="s">
        <v>758</v>
      </c>
      <c r="G28" s="91" t="b">
        <v>0</v>
      </c>
      <c r="H28" s="91" t="b">
        <v>0</v>
      </c>
      <c r="I28" s="91" t="b">
        <v>0</v>
      </c>
      <c r="J28" s="91" t="b">
        <v>0</v>
      </c>
      <c r="K28" s="91" t="b">
        <v>0</v>
      </c>
      <c r="L28" s="91" t="b">
        <v>0</v>
      </c>
    </row>
    <row r="29" spans="1:12" ht="15">
      <c r="A29" s="91" t="s">
        <v>615</v>
      </c>
      <c r="B29" s="91" t="s">
        <v>616</v>
      </c>
      <c r="C29" s="91">
        <v>2</v>
      </c>
      <c r="D29" s="134">
        <v>0.006825938566552901</v>
      </c>
      <c r="E29" s="134">
        <v>2.1351326513767748</v>
      </c>
      <c r="F29" s="91" t="s">
        <v>758</v>
      </c>
      <c r="G29" s="91" t="b">
        <v>0</v>
      </c>
      <c r="H29" s="91" t="b">
        <v>0</v>
      </c>
      <c r="I29" s="91" t="b">
        <v>0</v>
      </c>
      <c r="J29" s="91" t="b">
        <v>0</v>
      </c>
      <c r="K29" s="91" t="b">
        <v>0</v>
      </c>
      <c r="L29" s="91" t="b">
        <v>0</v>
      </c>
    </row>
    <row r="30" spans="1:12" ht="15">
      <c r="A30" s="91" t="s">
        <v>616</v>
      </c>
      <c r="B30" s="91" t="s">
        <v>617</v>
      </c>
      <c r="C30" s="91">
        <v>2</v>
      </c>
      <c r="D30" s="134">
        <v>0.006825938566552901</v>
      </c>
      <c r="E30" s="134">
        <v>2.1351326513767748</v>
      </c>
      <c r="F30" s="91" t="s">
        <v>758</v>
      </c>
      <c r="G30" s="91" t="b">
        <v>0</v>
      </c>
      <c r="H30" s="91" t="b">
        <v>0</v>
      </c>
      <c r="I30" s="91" t="b">
        <v>0</v>
      </c>
      <c r="J30" s="91" t="b">
        <v>0</v>
      </c>
      <c r="K30" s="91" t="b">
        <v>0</v>
      </c>
      <c r="L30" s="91" t="b">
        <v>0</v>
      </c>
    </row>
    <row r="31" spans="1:12" ht="15">
      <c r="A31" s="91" t="s">
        <v>617</v>
      </c>
      <c r="B31" s="91" t="s">
        <v>618</v>
      </c>
      <c r="C31" s="91">
        <v>2</v>
      </c>
      <c r="D31" s="134">
        <v>0.006825938566552901</v>
      </c>
      <c r="E31" s="134">
        <v>2.1351326513767748</v>
      </c>
      <c r="F31" s="91" t="s">
        <v>758</v>
      </c>
      <c r="G31" s="91" t="b">
        <v>0</v>
      </c>
      <c r="H31" s="91" t="b">
        <v>0</v>
      </c>
      <c r="I31" s="91" t="b">
        <v>0</v>
      </c>
      <c r="J31" s="91" t="b">
        <v>0</v>
      </c>
      <c r="K31" s="91" t="b">
        <v>0</v>
      </c>
      <c r="L31" s="91" t="b">
        <v>0</v>
      </c>
    </row>
    <row r="32" spans="1:12" ht="15">
      <c r="A32" s="91" t="s">
        <v>618</v>
      </c>
      <c r="B32" s="91" t="s">
        <v>619</v>
      </c>
      <c r="C32" s="91">
        <v>2</v>
      </c>
      <c r="D32" s="134">
        <v>0.006825938566552901</v>
      </c>
      <c r="E32" s="134">
        <v>2.1351326513767748</v>
      </c>
      <c r="F32" s="91" t="s">
        <v>758</v>
      </c>
      <c r="G32" s="91" t="b">
        <v>0</v>
      </c>
      <c r="H32" s="91" t="b">
        <v>0</v>
      </c>
      <c r="I32" s="91" t="b">
        <v>0</v>
      </c>
      <c r="J32" s="91" t="b">
        <v>0</v>
      </c>
      <c r="K32" s="91" t="b">
        <v>0</v>
      </c>
      <c r="L32" s="91" t="b">
        <v>0</v>
      </c>
    </row>
    <row r="33" spans="1:12" ht="15">
      <c r="A33" s="91" t="s">
        <v>619</v>
      </c>
      <c r="B33" s="91" t="s">
        <v>620</v>
      </c>
      <c r="C33" s="91">
        <v>2</v>
      </c>
      <c r="D33" s="134">
        <v>0.006825938566552901</v>
      </c>
      <c r="E33" s="134">
        <v>2.1351326513767748</v>
      </c>
      <c r="F33" s="91" t="s">
        <v>758</v>
      </c>
      <c r="G33" s="91" t="b">
        <v>0</v>
      </c>
      <c r="H33" s="91" t="b">
        <v>0</v>
      </c>
      <c r="I33" s="91" t="b">
        <v>0</v>
      </c>
      <c r="J33" s="91" t="b">
        <v>0</v>
      </c>
      <c r="K33" s="91" t="b">
        <v>0</v>
      </c>
      <c r="L33" s="91" t="b">
        <v>0</v>
      </c>
    </row>
    <row r="34" spans="1:12" ht="15">
      <c r="A34" s="91" t="s">
        <v>620</v>
      </c>
      <c r="B34" s="91" t="s">
        <v>621</v>
      </c>
      <c r="C34" s="91">
        <v>2</v>
      </c>
      <c r="D34" s="134">
        <v>0.006825938566552901</v>
      </c>
      <c r="E34" s="134">
        <v>2.1351326513767748</v>
      </c>
      <c r="F34" s="91" t="s">
        <v>758</v>
      </c>
      <c r="G34" s="91" t="b">
        <v>0</v>
      </c>
      <c r="H34" s="91" t="b">
        <v>0</v>
      </c>
      <c r="I34" s="91" t="b">
        <v>0</v>
      </c>
      <c r="J34" s="91" t="b">
        <v>0</v>
      </c>
      <c r="K34" s="91" t="b">
        <v>0</v>
      </c>
      <c r="L34" s="91" t="b">
        <v>0</v>
      </c>
    </row>
    <row r="35" spans="1:12" ht="15">
      <c r="A35" s="91" t="s">
        <v>621</v>
      </c>
      <c r="B35" s="91" t="s">
        <v>589</v>
      </c>
      <c r="C35" s="91">
        <v>2</v>
      </c>
      <c r="D35" s="134">
        <v>0.006825938566552901</v>
      </c>
      <c r="E35" s="134">
        <v>1.2320426643848312</v>
      </c>
      <c r="F35" s="91" t="s">
        <v>758</v>
      </c>
      <c r="G35" s="91" t="b">
        <v>0</v>
      </c>
      <c r="H35" s="91" t="b">
        <v>0</v>
      </c>
      <c r="I35" s="91" t="b">
        <v>0</v>
      </c>
      <c r="J35" s="91" t="b">
        <v>0</v>
      </c>
      <c r="K35" s="91" t="b">
        <v>0</v>
      </c>
      <c r="L35" s="91" t="b">
        <v>0</v>
      </c>
    </row>
    <row r="36" spans="1:12" ht="15">
      <c r="A36" s="91" t="s">
        <v>754</v>
      </c>
      <c r="B36" s="91" t="s">
        <v>589</v>
      </c>
      <c r="C36" s="91">
        <v>2</v>
      </c>
      <c r="D36" s="134">
        <v>0.008880750823644923</v>
      </c>
      <c r="E36" s="134">
        <v>1.0559514053291499</v>
      </c>
      <c r="F36" s="91" t="s">
        <v>758</v>
      </c>
      <c r="G36" s="91" t="b">
        <v>0</v>
      </c>
      <c r="H36" s="91" t="b">
        <v>1</v>
      </c>
      <c r="I36" s="91" t="b">
        <v>0</v>
      </c>
      <c r="J36" s="91" t="b">
        <v>0</v>
      </c>
      <c r="K36" s="91" t="b">
        <v>0</v>
      </c>
      <c r="L36" s="91" t="b">
        <v>0</v>
      </c>
    </row>
    <row r="37" spans="1:12" ht="15">
      <c r="A37" s="91" t="s">
        <v>591</v>
      </c>
      <c r="B37" s="91" t="s">
        <v>625</v>
      </c>
      <c r="C37" s="91">
        <v>2</v>
      </c>
      <c r="D37" s="134">
        <v>0.006825938566552901</v>
      </c>
      <c r="E37" s="134">
        <v>1.3222192947339193</v>
      </c>
      <c r="F37" s="91" t="s">
        <v>758</v>
      </c>
      <c r="G37" s="91" t="b">
        <v>0</v>
      </c>
      <c r="H37" s="91" t="b">
        <v>0</v>
      </c>
      <c r="I37" s="91" t="b">
        <v>0</v>
      </c>
      <c r="J37" s="91" t="b">
        <v>0</v>
      </c>
      <c r="K37" s="91" t="b">
        <v>0</v>
      </c>
      <c r="L37" s="91" t="b">
        <v>0</v>
      </c>
    </row>
    <row r="38" spans="1:12" ht="15">
      <c r="A38" s="91" t="s">
        <v>625</v>
      </c>
      <c r="B38" s="91" t="s">
        <v>626</v>
      </c>
      <c r="C38" s="91">
        <v>2</v>
      </c>
      <c r="D38" s="134">
        <v>0.006825938566552901</v>
      </c>
      <c r="E38" s="134">
        <v>2.1351326513767748</v>
      </c>
      <c r="F38" s="91" t="s">
        <v>758</v>
      </c>
      <c r="G38" s="91" t="b">
        <v>0</v>
      </c>
      <c r="H38" s="91" t="b">
        <v>0</v>
      </c>
      <c r="I38" s="91" t="b">
        <v>0</v>
      </c>
      <c r="J38" s="91" t="b">
        <v>0</v>
      </c>
      <c r="K38" s="91" t="b">
        <v>1</v>
      </c>
      <c r="L38" s="91" t="b">
        <v>0</v>
      </c>
    </row>
    <row r="39" spans="1:12" ht="15">
      <c r="A39" s="91" t="s">
        <v>626</v>
      </c>
      <c r="B39" s="91" t="s">
        <v>627</v>
      </c>
      <c r="C39" s="91">
        <v>2</v>
      </c>
      <c r="D39" s="134">
        <v>0.006825938566552901</v>
      </c>
      <c r="E39" s="134">
        <v>2.1351326513767748</v>
      </c>
      <c r="F39" s="91" t="s">
        <v>758</v>
      </c>
      <c r="G39" s="91" t="b">
        <v>0</v>
      </c>
      <c r="H39" s="91" t="b">
        <v>1</v>
      </c>
      <c r="I39" s="91" t="b">
        <v>0</v>
      </c>
      <c r="J39" s="91" t="b">
        <v>0</v>
      </c>
      <c r="K39" s="91" t="b">
        <v>0</v>
      </c>
      <c r="L39" s="91" t="b">
        <v>0</v>
      </c>
    </row>
    <row r="40" spans="1:12" ht="15">
      <c r="A40" s="91" t="s">
        <v>627</v>
      </c>
      <c r="B40" s="91" t="s">
        <v>628</v>
      </c>
      <c r="C40" s="91">
        <v>2</v>
      </c>
      <c r="D40" s="134">
        <v>0.006825938566552901</v>
      </c>
      <c r="E40" s="134">
        <v>2.1351326513767748</v>
      </c>
      <c r="F40" s="91" t="s">
        <v>758</v>
      </c>
      <c r="G40" s="91" t="b">
        <v>0</v>
      </c>
      <c r="H40" s="91" t="b">
        <v>0</v>
      </c>
      <c r="I40" s="91" t="b">
        <v>0</v>
      </c>
      <c r="J40" s="91" t="b">
        <v>0</v>
      </c>
      <c r="K40" s="91" t="b">
        <v>0</v>
      </c>
      <c r="L40" s="91" t="b">
        <v>0</v>
      </c>
    </row>
    <row r="41" spans="1:12" ht="15">
      <c r="A41" s="91" t="s">
        <v>628</v>
      </c>
      <c r="B41" s="91" t="s">
        <v>629</v>
      </c>
      <c r="C41" s="91">
        <v>2</v>
      </c>
      <c r="D41" s="134">
        <v>0.006825938566552901</v>
      </c>
      <c r="E41" s="134">
        <v>2.1351326513767748</v>
      </c>
      <c r="F41" s="91" t="s">
        <v>758</v>
      </c>
      <c r="G41" s="91" t="b">
        <v>0</v>
      </c>
      <c r="H41" s="91" t="b">
        <v>0</v>
      </c>
      <c r="I41" s="91" t="b">
        <v>0</v>
      </c>
      <c r="J41" s="91" t="b">
        <v>0</v>
      </c>
      <c r="K41" s="91" t="b">
        <v>0</v>
      </c>
      <c r="L41" s="91" t="b">
        <v>0</v>
      </c>
    </row>
    <row r="42" spans="1:12" ht="15">
      <c r="A42" s="91" t="s">
        <v>629</v>
      </c>
      <c r="B42" s="91" t="s">
        <v>630</v>
      </c>
      <c r="C42" s="91">
        <v>2</v>
      </c>
      <c r="D42" s="134">
        <v>0.006825938566552901</v>
      </c>
      <c r="E42" s="134">
        <v>2.1351326513767748</v>
      </c>
      <c r="F42" s="91" t="s">
        <v>758</v>
      </c>
      <c r="G42" s="91" t="b">
        <v>0</v>
      </c>
      <c r="H42" s="91" t="b">
        <v>0</v>
      </c>
      <c r="I42" s="91" t="b">
        <v>0</v>
      </c>
      <c r="J42" s="91" t="b">
        <v>0</v>
      </c>
      <c r="K42" s="91" t="b">
        <v>1</v>
      </c>
      <c r="L42" s="91" t="b">
        <v>0</v>
      </c>
    </row>
    <row r="43" spans="1:12" ht="15">
      <c r="A43" s="91" t="s">
        <v>630</v>
      </c>
      <c r="B43" s="91" t="s">
        <v>631</v>
      </c>
      <c r="C43" s="91">
        <v>2</v>
      </c>
      <c r="D43" s="134">
        <v>0.006825938566552901</v>
      </c>
      <c r="E43" s="134">
        <v>2.1351326513767748</v>
      </c>
      <c r="F43" s="91" t="s">
        <v>758</v>
      </c>
      <c r="G43" s="91" t="b">
        <v>0</v>
      </c>
      <c r="H43" s="91" t="b">
        <v>1</v>
      </c>
      <c r="I43" s="91" t="b">
        <v>0</v>
      </c>
      <c r="J43" s="91" t="b">
        <v>0</v>
      </c>
      <c r="K43" s="91" t="b">
        <v>1</v>
      </c>
      <c r="L43" s="91" t="b">
        <v>0</v>
      </c>
    </row>
    <row r="44" spans="1:12" ht="15">
      <c r="A44" s="91" t="s">
        <v>631</v>
      </c>
      <c r="B44" s="91" t="s">
        <v>755</v>
      </c>
      <c r="C44" s="91">
        <v>2</v>
      </c>
      <c r="D44" s="134">
        <v>0.006825938566552901</v>
      </c>
      <c r="E44" s="134">
        <v>2.1351326513767748</v>
      </c>
      <c r="F44" s="91" t="s">
        <v>758</v>
      </c>
      <c r="G44" s="91" t="b">
        <v>0</v>
      </c>
      <c r="H44" s="91" t="b">
        <v>1</v>
      </c>
      <c r="I44" s="91" t="b">
        <v>0</v>
      </c>
      <c r="J44" s="91" t="b">
        <v>0</v>
      </c>
      <c r="K44" s="91" t="b">
        <v>0</v>
      </c>
      <c r="L44" s="91" t="b">
        <v>0</v>
      </c>
    </row>
    <row r="45" spans="1:12" ht="15">
      <c r="A45" s="91" t="s">
        <v>595</v>
      </c>
      <c r="B45" s="91" t="s">
        <v>596</v>
      </c>
      <c r="C45" s="91">
        <v>7</v>
      </c>
      <c r="D45" s="134">
        <v>0</v>
      </c>
      <c r="E45" s="134">
        <v>1.0894004112293108</v>
      </c>
      <c r="F45" s="91" t="s">
        <v>528</v>
      </c>
      <c r="G45" s="91" t="b">
        <v>0</v>
      </c>
      <c r="H45" s="91" t="b">
        <v>0</v>
      </c>
      <c r="I45" s="91" t="b">
        <v>0</v>
      </c>
      <c r="J45" s="91" t="b">
        <v>1</v>
      </c>
      <c r="K45" s="91" t="b">
        <v>0</v>
      </c>
      <c r="L45" s="91" t="b">
        <v>0</v>
      </c>
    </row>
    <row r="46" spans="1:12" ht="15">
      <c r="A46" s="91" t="s">
        <v>596</v>
      </c>
      <c r="B46" s="91" t="s">
        <v>589</v>
      </c>
      <c r="C46" s="91">
        <v>7</v>
      </c>
      <c r="D46" s="134">
        <v>0</v>
      </c>
      <c r="E46" s="134">
        <v>1.0314084642516241</v>
      </c>
      <c r="F46" s="91" t="s">
        <v>528</v>
      </c>
      <c r="G46" s="91" t="b">
        <v>1</v>
      </c>
      <c r="H46" s="91" t="b">
        <v>0</v>
      </c>
      <c r="I46" s="91" t="b">
        <v>0</v>
      </c>
      <c r="J46" s="91" t="b">
        <v>0</v>
      </c>
      <c r="K46" s="91" t="b">
        <v>0</v>
      </c>
      <c r="L46" s="91" t="b">
        <v>0</v>
      </c>
    </row>
    <row r="47" spans="1:12" ht="15">
      <c r="A47" s="91" t="s">
        <v>589</v>
      </c>
      <c r="B47" s="91" t="s">
        <v>590</v>
      </c>
      <c r="C47" s="91">
        <v>7</v>
      </c>
      <c r="D47" s="134">
        <v>0</v>
      </c>
      <c r="E47" s="134">
        <v>1.0314084642516241</v>
      </c>
      <c r="F47" s="91" t="s">
        <v>528</v>
      </c>
      <c r="G47" s="91" t="b">
        <v>0</v>
      </c>
      <c r="H47" s="91" t="b">
        <v>0</v>
      </c>
      <c r="I47" s="91" t="b">
        <v>0</v>
      </c>
      <c r="J47" s="91" t="b">
        <v>0</v>
      </c>
      <c r="K47" s="91" t="b">
        <v>0</v>
      </c>
      <c r="L47" s="91" t="b">
        <v>0</v>
      </c>
    </row>
    <row r="48" spans="1:12" ht="15">
      <c r="A48" s="91" t="s">
        <v>590</v>
      </c>
      <c r="B48" s="91" t="s">
        <v>591</v>
      </c>
      <c r="C48" s="91">
        <v>7</v>
      </c>
      <c r="D48" s="134">
        <v>0</v>
      </c>
      <c r="E48" s="134">
        <v>1.0894004112293108</v>
      </c>
      <c r="F48" s="91" t="s">
        <v>528</v>
      </c>
      <c r="G48" s="91" t="b">
        <v>0</v>
      </c>
      <c r="H48" s="91" t="b">
        <v>0</v>
      </c>
      <c r="I48" s="91" t="b">
        <v>0</v>
      </c>
      <c r="J48" s="91" t="b">
        <v>0</v>
      </c>
      <c r="K48" s="91" t="b">
        <v>0</v>
      </c>
      <c r="L48" s="91" t="b">
        <v>0</v>
      </c>
    </row>
    <row r="49" spans="1:12" ht="15">
      <c r="A49" s="91" t="s">
        <v>591</v>
      </c>
      <c r="B49" s="91" t="s">
        <v>597</v>
      </c>
      <c r="C49" s="91">
        <v>7</v>
      </c>
      <c r="D49" s="134">
        <v>0</v>
      </c>
      <c r="E49" s="134">
        <v>1.0894004112293108</v>
      </c>
      <c r="F49" s="91" t="s">
        <v>528</v>
      </c>
      <c r="G49" s="91" t="b">
        <v>0</v>
      </c>
      <c r="H49" s="91" t="b">
        <v>0</v>
      </c>
      <c r="I49" s="91" t="b">
        <v>0</v>
      </c>
      <c r="J49" s="91" t="b">
        <v>0</v>
      </c>
      <c r="K49" s="91" t="b">
        <v>0</v>
      </c>
      <c r="L49" s="91" t="b">
        <v>0</v>
      </c>
    </row>
    <row r="50" spans="1:12" ht="15">
      <c r="A50" s="91" t="s">
        <v>597</v>
      </c>
      <c r="B50" s="91" t="s">
        <v>598</v>
      </c>
      <c r="C50" s="91">
        <v>7</v>
      </c>
      <c r="D50" s="134">
        <v>0</v>
      </c>
      <c r="E50" s="134">
        <v>1.0894004112293108</v>
      </c>
      <c r="F50" s="91" t="s">
        <v>528</v>
      </c>
      <c r="G50" s="91" t="b">
        <v>0</v>
      </c>
      <c r="H50" s="91" t="b">
        <v>0</v>
      </c>
      <c r="I50" s="91" t="b">
        <v>0</v>
      </c>
      <c r="J50" s="91" t="b">
        <v>0</v>
      </c>
      <c r="K50" s="91" t="b">
        <v>0</v>
      </c>
      <c r="L50" s="91" t="b">
        <v>0</v>
      </c>
    </row>
    <row r="51" spans="1:12" ht="15">
      <c r="A51" s="91" t="s">
        <v>598</v>
      </c>
      <c r="B51" s="91" t="s">
        <v>599</v>
      </c>
      <c r="C51" s="91">
        <v>7</v>
      </c>
      <c r="D51" s="134">
        <v>0</v>
      </c>
      <c r="E51" s="134">
        <v>1.0894004112293108</v>
      </c>
      <c r="F51" s="91" t="s">
        <v>528</v>
      </c>
      <c r="G51" s="91" t="b">
        <v>0</v>
      </c>
      <c r="H51" s="91" t="b">
        <v>0</v>
      </c>
      <c r="I51" s="91" t="b">
        <v>0</v>
      </c>
      <c r="J51" s="91" t="b">
        <v>0</v>
      </c>
      <c r="K51" s="91" t="b">
        <v>0</v>
      </c>
      <c r="L51" s="91" t="b">
        <v>0</v>
      </c>
    </row>
    <row r="52" spans="1:12" ht="15">
      <c r="A52" s="91" t="s">
        <v>599</v>
      </c>
      <c r="B52" s="91" t="s">
        <v>600</v>
      </c>
      <c r="C52" s="91">
        <v>7</v>
      </c>
      <c r="D52" s="134">
        <v>0</v>
      </c>
      <c r="E52" s="134">
        <v>1.0894004112293108</v>
      </c>
      <c r="F52" s="91" t="s">
        <v>528</v>
      </c>
      <c r="G52" s="91" t="b">
        <v>0</v>
      </c>
      <c r="H52" s="91" t="b">
        <v>0</v>
      </c>
      <c r="I52" s="91" t="b">
        <v>0</v>
      </c>
      <c r="J52" s="91" t="b">
        <v>0</v>
      </c>
      <c r="K52" s="91" t="b">
        <v>0</v>
      </c>
      <c r="L52" s="91" t="b">
        <v>0</v>
      </c>
    </row>
    <row r="53" spans="1:12" ht="15">
      <c r="A53" s="91" t="s">
        <v>600</v>
      </c>
      <c r="B53" s="91" t="s">
        <v>601</v>
      </c>
      <c r="C53" s="91">
        <v>7</v>
      </c>
      <c r="D53" s="134">
        <v>0</v>
      </c>
      <c r="E53" s="134">
        <v>1.0894004112293108</v>
      </c>
      <c r="F53" s="91" t="s">
        <v>528</v>
      </c>
      <c r="G53" s="91" t="b">
        <v>0</v>
      </c>
      <c r="H53" s="91" t="b">
        <v>0</v>
      </c>
      <c r="I53" s="91" t="b">
        <v>0</v>
      </c>
      <c r="J53" s="91" t="b">
        <v>0</v>
      </c>
      <c r="K53" s="91" t="b">
        <v>0</v>
      </c>
      <c r="L53" s="91" t="b">
        <v>0</v>
      </c>
    </row>
    <row r="54" spans="1:12" ht="15">
      <c r="A54" s="91" t="s">
        <v>601</v>
      </c>
      <c r="B54" s="91" t="s">
        <v>750</v>
      </c>
      <c r="C54" s="91">
        <v>7</v>
      </c>
      <c r="D54" s="134">
        <v>0</v>
      </c>
      <c r="E54" s="134">
        <v>1.0894004112293108</v>
      </c>
      <c r="F54" s="91" t="s">
        <v>528</v>
      </c>
      <c r="G54" s="91" t="b">
        <v>0</v>
      </c>
      <c r="H54" s="91" t="b">
        <v>0</v>
      </c>
      <c r="I54" s="91" t="b">
        <v>0</v>
      </c>
      <c r="J54" s="91" t="b">
        <v>0</v>
      </c>
      <c r="K54" s="91" t="b">
        <v>0</v>
      </c>
      <c r="L54" s="91" t="b">
        <v>0</v>
      </c>
    </row>
    <row r="55" spans="1:12" ht="15">
      <c r="A55" s="91" t="s">
        <v>226</v>
      </c>
      <c r="B55" s="91" t="s">
        <v>595</v>
      </c>
      <c r="C55" s="91">
        <v>6</v>
      </c>
      <c r="D55" s="134">
        <v>0.0043191477181040785</v>
      </c>
      <c r="E55" s="134">
        <v>1.156347200859924</v>
      </c>
      <c r="F55" s="91" t="s">
        <v>528</v>
      </c>
      <c r="G55" s="91" t="b">
        <v>0</v>
      </c>
      <c r="H55" s="91" t="b">
        <v>0</v>
      </c>
      <c r="I55" s="91" t="b">
        <v>0</v>
      </c>
      <c r="J55" s="91" t="b">
        <v>0</v>
      </c>
      <c r="K55" s="91" t="b">
        <v>0</v>
      </c>
      <c r="L55" s="91" t="b">
        <v>0</v>
      </c>
    </row>
    <row r="56" spans="1:12" ht="15">
      <c r="A56" s="91" t="s">
        <v>592</v>
      </c>
      <c r="B56" s="91" t="s">
        <v>593</v>
      </c>
      <c r="C56" s="91">
        <v>10</v>
      </c>
      <c r="D56" s="134">
        <v>0</v>
      </c>
      <c r="E56" s="134">
        <v>0.9542425094393249</v>
      </c>
      <c r="F56" s="91" t="s">
        <v>529</v>
      </c>
      <c r="G56" s="91" t="b">
        <v>1</v>
      </c>
      <c r="H56" s="91" t="b">
        <v>0</v>
      </c>
      <c r="I56" s="91" t="b">
        <v>0</v>
      </c>
      <c r="J56" s="91" t="b">
        <v>0</v>
      </c>
      <c r="K56" s="91" t="b">
        <v>0</v>
      </c>
      <c r="L56" s="91" t="b">
        <v>0</v>
      </c>
    </row>
    <row r="57" spans="1:12" ht="15">
      <c r="A57" s="91" t="s">
        <v>603</v>
      </c>
      <c r="B57" s="91" t="s">
        <v>604</v>
      </c>
      <c r="C57" s="91">
        <v>5</v>
      </c>
      <c r="D57" s="134">
        <v>0</v>
      </c>
      <c r="E57" s="134">
        <v>1.255272505103306</v>
      </c>
      <c r="F57" s="91" t="s">
        <v>529</v>
      </c>
      <c r="G57" s="91" t="b">
        <v>0</v>
      </c>
      <c r="H57" s="91" t="b">
        <v>0</v>
      </c>
      <c r="I57" s="91" t="b">
        <v>0</v>
      </c>
      <c r="J57" s="91" t="b">
        <v>0</v>
      </c>
      <c r="K57" s="91" t="b">
        <v>0</v>
      </c>
      <c r="L57" s="91" t="b">
        <v>0</v>
      </c>
    </row>
    <row r="58" spans="1:12" ht="15">
      <c r="A58" s="91" t="s">
        <v>604</v>
      </c>
      <c r="B58" s="91" t="s">
        <v>605</v>
      </c>
      <c r="C58" s="91">
        <v>5</v>
      </c>
      <c r="D58" s="134">
        <v>0</v>
      </c>
      <c r="E58" s="134">
        <v>1.255272505103306</v>
      </c>
      <c r="F58" s="91" t="s">
        <v>529</v>
      </c>
      <c r="G58" s="91" t="b">
        <v>0</v>
      </c>
      <c r="H58" s="91" t="b">
        <v>0</v>
      </c>
      <c r="I58" s="91" t="b">
        <v>0</v>
      </c>
      <c r="J58" s="91" t="b">
        <v>0</v>
      </c>
      <c r="K58" s="91" t="b">
        <v>0</v>
      </c>
      <c r="L58" s="91" t="b">
        <v>0</v>
      </c>
    </row>
    <row r="59" spans="1:12" ht="15">
      <c r="A59" s="91" t="s">
        <v>605</v>
      </c>
      <c r="B59" s="91" t="s">
        <v>606</v>
      </c>
      <c r="C59" s="91">
        <v>5</v>
      </c>
      <c r="D59" s="134">
        <v>0</v>
      </c>
      <c r="E59" s="134">
        <v>1.255272505103306</v>
      </c>
      <c r="F59" s="91" t="s">
        <v>529</v>
      </c>
      <c r="G59" s="91" t="b">
        <v>0</v>
      </c>
      <c r="H59" s="91" t="b">
        <v>0</v>
      </c>
      <c r="I59" s="91" t="b">
        <v>0</v>
      </c>
      <c r="J59" s="91" t="b">
        <v>0</v>
      </c>
      <c r="K59" s="91" t="b">
        <v>0</v>
      </c>
      <c r="L59" s="91" t="b">
        <v>0</v>
      </c>
    </row>
    <row r="60" spans="1:12" ht="15">
      <c r="A60" s="91" t="s">
        <v>606</v>
      </c>
      <c r="B60" s="91" t="s">
        <v>607</v>
      </c>
      <c r="C60" s="91">
        <v>5</v>
      </c>
      <c r="D60" s="134">
        <v>0</v>
      </c>
      <c r="E60" s="134">
        <v>1.255272505103306</v>
      </c>
      <c r="F60" s="91" t="s">
        <v>529</v>
      </c>
      <c r="G60" s="91" t="b">
        <v>0</v>
      </c>
      <c r="H60" s="91" t="b">
        <v>0</v>
      </c>
      <c r="I60" s="91" t="b">
        <v>0</v>
      </c>
      <c r="J60" s="91" t="b">
        <v>0</v>
      </c>
      <c r="K60" s="91" t="b">
        <v>0</v>
      </c>
      <c r="L60" s="91" t="b">
        <v>0</v>
      </c>
    </row>
    <row r="61" spans="1:12" ht="15">
      <c r="A61" s="91" t="s">
        <v>607</v>
      </c>
      <c r="B61" s="91" t="s">
        <v>592</v>
      </c>
      <c r="C61" s="91">
        <v>5</v>
      </c>
      <c r="D61" s="134">
        <v>0</v>
      </c>
      <c r="E61" s="134">
        <v>0.9542425094393249</v>
      </c>
      <c r="F61" s="91" t="s">
        <v>529</v>
      </c>
      <c r="G61" s="91" t="b">
        <v>0</v>
      </c>
      <c r="H61" s="91" t="b">
        <v>0</v>
      </c>
      <c r="I61" s="91" t="b">
        <v>0</v>
      </c>
      <c r="J61" s="91" t="b">
        <v>1</v>
      </c>
      <c r="K61" s="91" t="b">
        <v>0</v>
      </c>
      <c r="L61" s="91" t="b">
        <v>0</v>
      </c>
    </row>
    <row r="62" spans="1:12" ht="15">
      <c r="A62" s="91" t="s">
        <v>593</v>
      </c>
      <c r="B62" s="91" t="s">
        <v>608</v>
      </c>
      <c r="C62" s="91">
        <v>5</v>
      </c>
      <c r="D62" s="134">
        <v>0</v>
      </c>
      <c r="E62" s="134">
        <v>0.9542425094393249</v>
      </c>
      <c r="F62" s="91" t="s">
        <v>529</v>
      </c>
      <c r="G62" s="91" t="b">
        <v>0</v>
      </c>
      <c r="H62" s="91" t="b">
        <v>0</v>
      </c>
      <c r="I62" s="91" t="b">
        <v>0</v>
      </c>
      <c r="J62" s="91" t="b">
        <v>0</v>
      </c>
      <c r="K62" s="91" t="b">
        <v>0</v>
      </c>
      <c r="L62" s="91" t="b">
        <v>0</v>
      </c>
    </row>
    <row r="63" spans="1:12" ht="15">
      <c r="A63" s="91" t="s">
        <v>608</v>
      </c>
      <c r="B63" s="91" t="s">
        <v>592</v>
      </c>
      <c r="C63" s="91">
        <v>5</v>
      </c>
      <c r="D63" s="134">
        <v>0</v>
      </c>
      <c r="E63" s="134">
        <v>0.9542425094393249</v>
      </c>
      <c r="F63" s="91" t="s">
        <v>529</v>
      </c>
      <c r="G63" s="91" t="b">
        <v>0</v>
      </c>
      <c r="H63" s="91" t="b">
        <v>0</v>
      </c>
      <c r="I63" s="91" t="b">
        <v>0</v>
      </c>
      <c r="J63" s="91" t="b">
        <v>1</v>
      </c>
      <c r="K63" s="91" t="b">
        <v>0</v>
      </c>
      <c r="L63" s="91" t="b">
        <v>0</v>
      </c>
    </row>
    <row r="64" spans="1:12" ht="15">
      <c r="A64" s="91" t="s">
        <v>593</v>
      </c>
      <c r="B64" s="91" t="s">
        <v>609</v>
      </c>
      <c r="C64" s="91">
        <v>5</v>
      </c>
      <c r="D64" s="134">
        <v>0</v>
      </c>
      <c r="E64" s="134">
        <v>0.9542425094393249</v>
      </c>
      <c r="F64" s="91" t="s">
        <v>529</v>
      </c>
      <c r="G64" s="91" t="b">
        <v>0</v>
      </c>
      <c r="H64" s="91" t="b">
        <v>0</v>
      </c>
      <c r="I64" s="91" t="b">
        <v>0</v>
      </c>
      <c r="J64" s="91" t="b">
        <v>0</v>
      </c>
      <c r="K64" s="91" t="b">
        <v>0</v>
      </c>
      <c r="L64" s="91" t="b">
        <v>0</v>
      </c>
    </row>
    <row r="65" spans="1:12" ht="15">
      <c r="A65" s="91" t="s">
        <v>609</v>
      </c>
      <c r="B65" s="91" t="s">
        <v>610</v>
      </c>
      <c r="C65" s="91">
        <v>5</v>
      </c>
      <c r="D65" s="134">
        <v>0</v>
      </c>
      <c r="E65" s="134">
        <v>1.255272505103306</v>
      </c>
      <c r="F65" s="91" t="s">
        <v>529</v>
      </c>
      <c r="G65" s="91" t="b">
        <v>0</v>
      </c>
      <c r="H65" s="91" t="b">
        <v>0</v>
      </c>
      <c r="I65" s="91" t="b">
        <v>0</v>
      </c>
      <c r="J65" s="91" t="b">
        <v>0</v>
      </c>
      <c r="K65" s="91" t="b">
        <v>0</v>
      </c>
      <c r="L65" s="91" t="b">
        <v>0</v>
      </c>
    </row>
    <row r="66" spans="1:12" ht="15">
      <c r="A66" s="91" t="s">
        <v>610</v>
      </c>
      <c r="B66" s="91" t="s">
        <v>751</v>
      </c>
      <c r="C66" s="91">
        <v>5</v>
      </c>
      <c r="D66" s="134">
        <v>0</v>
      </c>
      <c r="E66" s="134">
        <v>1.255272505103306</v>
      </c>
      <c r="F66" s="91" t="s">
        <v>529</v>
      </c>
      <c r="G66" s="91" t="b">
        <v>0</v>
      </c>
      <c r="H66" s="91" t="b">
        <v>0</v>
      </c>
      <c r="I66" s="91" t="b">
        <v>0</v>
      </c>
      <c r="J66" s="91" t="b">
        <v>0</v>
      </c>
      <c r="K66" s="91" t="b">
        <v>1</v>
      </c>
      <c r="L66" s="91" t="b">
        <v>0</v>
      </c>
    </row>
    <row r="67" spans="1:12" ht="15">
      <c r="A67" s="91" t="s">
        <v>751</v>
      </c>
      <c r="B67" s="91" t="s">
        <v>752</v>
      </c>
      <c r="C67" s="91">
        <v>5</v>
      </c>
      <c r="D67" s="134">
        <v>0</v>
      </c>
      <c r="E67" s="134">
        <v>1.255272505103306</v>
      </c>
      <c r="F67" s="91" t="s">
        <v>529</v>
      </c>
      <c r="G67" s="91" t="b">
        <v>0</v>
      </c>
      <c r="H67" s="91" t="b">
        <v>1</v>
      </c>
      <c r="I67" s="91" t="b">
        <v>0</v>
      </c>
      <c r="J67" s="91" t="b">
        <v>0</v>
      </c>
      <c r="K67" s="91" t="b">
        <v>0</v>
      </c>
      <c r="L67" s="91" t="b">
        <v>0</v>
      </c>
    </row>
    <row r="68" spans="1:12" ht="15">
      <c r="A68" s="91" t="s">
        <v>217</v>
      </c>
      <c r="B68" s="91" t="s">
        <v>603</v>
      </c>
      <c r="C68" s="91">
        <v>4</v>
      </c>
      <c r="D68" s="134">
        <v>0.0040804216003392174</v>
      </c>
      <c r="E68" s="134">
        <v>1.3521825181113625</v>
      </c>
      <c r="F68" s="91" t="s">
        <v>529</v>
      </c>
      <c r="G68" s="91" t="b">
        <v>0</v>
      </c>
      <c r="H68" s="91" t="b">
        <v>0</v>
      </c>
      <c r="I68" s="91" t="b">
        <v>0</v>
      </c>
      <c r="J68" s="91" t="b">
        <v>0</v>
      </c>
      <c r="K68" s="91" t="b">
        <v>0</v>
      </c>
      <c r="L68" s="91" t="b">
        <v>0</v>
      </c>
    </row>
    <row r="69" spans="1:12" ht="15">
      <c r="A69" s="91" t="s">
        <v>752</v>
      </c>
      <c r="B69" s="91" t="s">
        <v>753</v>
      </c>
      <c r="C69" s="91">
        <v>4</v>
      </c>
      <c r="D69" s="134">
        <v>0.0040804216003392174</v>
      </c>
      <c r="E69" s="134">
        <v>1.255272505103306</v>
      </c>
      <c r="F69" s="91" t="s">
        <v>529</v>
      </c>
      <c r="G69" s="91" t="b">
        <v>0</v>
      </c>
      <c r="H69" s="91" t="b">
        <v>0</v>
      </c>
      <c r="I69" s="91" t="b">
        <v>0</v>
      </c>
      <c r="J69" s="91" t="b">
        <v>0</v>
      </c>
      <c r="K69" s="91" t="b">
        <v>0</v>
      </c>
      <c r="L69" s="91" t="b">
        <v>0</v>
      </c>
    </row>
    <row r="70" spans="1:12" ht="15">
      <c r="A70" s="91" t="s">
        <v>754</v>
      </c>
      <c r="B70" s="91" t="s">
        <v>589</v>
      </c>
      <c r="C70" s="91">
        <v>2</v>
      </c>
      <c r="D70" s="134">
        <v>0.01471515798602145</v>
      </c>
      <c r="E70" s="134">
        <v>1.4771212547196624</v>
      </c>
      <c r="F70" s="91" t="s">
        <v>529</v>
      </c>
      <c r="G70" s="91" t="b">
        <v>0</v>
      </c>
      <c r="H70" s="91" t="b">
        <v>1</v>
      </c>
      <c r="I70" s="91" t="b">
        <v>0</v>
      </c>
      <c r="J70" s="91" t="b">
        <v>0</v>
      </c>
      <c r="K70" s="91" t="b">
        <v>0</v>
      </c>
      <c r="L70" s="91" t="b">
        <v>0</v>
      </c>
    </row>
    <row r="71" spans="1:12" ht="15">
      <c r="A71" s="91" t="s">
        <v>589</v>
      </c>
      <c r="B71" s="91" t="s">
        <v>590</v>
      </c>
      <c r="C71" s="91">
        <v>3</v>
      </c>
      <c r="D71" s="134">
        <v>0</v>
      </c>
      <c r="E71" s="134">
        <v>0.9700367766225568</v>
      </c>
      <c r="F71" s="91" t="s">
        <v>530</v>
      </c>
      <c r="G71" s="91" t="b">
        <v>0</v>
      </c>
      <c r="H71" s="91" t="b">
        <v>0</v>
      </c>
      <c r="I71" s="91" t="b">
        <v>0</v>
      </c>
      <c r="J71" s="91" t="b">
        <v>0</v>
      </c>
      <c r="K71" s="91" t="b">
        <v>0</v>
      </c>
      <c r="L71" s="91" t="b">
        <v>0</v>
      </c>
    </row>
    <row r="72" spans="1:12" ht="15">
      <c r="A72" s="91" t="s">
        <v>590</v>
      </c>
      <c r="B72" s="91" t="s">
        <v>591</v>
      </c>
      <c r="C72" s="91">
        <v>3</v>
      </c>
      <c r="D72" s="134">
        <v>0</v>
      </c>
      <c r="E72" s="134">
        <v>0.9700367766225568</v>
      </c>
      <c r="F72" s="91" t="s">
        <v>530</v>
      </c>
      <c r="G72" s="91" t="b">
        <v>0</v>
      </c>
      <c r="H72" s="91" t="b">
        <v>0</v>
      </c>
      <c r="I72" s="91" t="b">
        <v>0</v>
      </c>
      <c r="J72" s="91" t="b">
        <v>0</v>
      </c>
      <c r="K72" s="91" t="b">
        <v>0</v>
      </c>
      <c r="L72" s="91" t="b">
        <v>0</v>
      </c>
    </row>
    <row r="73" spans="1:12" ht="15">
      <c r="A73" s="91" t="s">
        <v>613</v>
      </c>
      <c r="B73" s="91" t="s">
        <v>614</v>
      </c>
      <c r="C73" s="91">
        <v>2</v>
      </c>
      <c r="D73" s="134">
        <v>0</v>
      </c>
      <c r="E73" s="134">
        <v>1.0791812460476249</v>
      </c>
      <c r="F73" s="91" t="s">
        <v>531</v>
      </c>
      <c r="G73" s="91" t="b">
        <v>0</v>
      </c>
      <c r="H73" s="91" t="b">
        <v>0</v>
      </c>
      <c r="I73" s="91" t="b">
        <v>0</v>
      </c>
      <c r="J73" s="91" t="b">
        <v>0</v>
      </c>
      <c r="K73" s="91" t="b">
        <v>0</v>
      </c>
      <c r="L73" s="91" t="b">
        <v>0</v>
      </c>
    </row>
    <row r="74" spans="1:12" ht="15">
      <c r="A74" s="91" t="s">
        <v>614</v>
      </c>
      <c r="B74" s="91" t="s">
        <v>615</v>
      </c>
      <c r="C74" s="91">
        <v>2</v>
      </c>
      <c r="D74" s="134">
        <v>0</v>
      </c>
      <c r="E74" s="134">
        <v>1.0791812460476249</v>
      </c>
      <c r="F74" s="91" t="s">
        <v>531</v>
      </c>
      <c r="G74" s="91" t="b">
        <v>0</v>
      </c>
      <c r="H74" s="91" t="b">
        <v>0</v>
      </c>
      <c r="I74" s="91" t="b">
        <v>0</v>
      </c>
      <c r="J74" s="91" t="b">
        <v>0</v>
      </c>
      <c r="K74" s="91" t="b">
        <v>0</v>
      </c>
      <c r="L74" s="91" t="b">
        <v>0</v>
      </c>
    </row>
    <row r="75" spans="1:12" ht="15">
      <c r="A75" s="91" t="s">
        <v>615</v>
      </c>
      <c r="B75" s="91" t="s">
        <v>616</v>
      </c>
      <c r="C75" s="91">
        <v>2</v>
      </c>
      <c r="D75" s="134">
        <v>0</v>
      </c>
      <c r="E75" s="134">
        <v>1.0791812460476249</v>
      </c>
      <c r="F75" s="91" t="s">
        <v>531</v>
      </c>
      <c r="G75" s="91" t="b">
        <v>0</v>
      </c>
      <c r="H75" s="91" t="b">
        <v>0</v>
      </c>
      <c r="I75" s="91" t="b">
        <v>0</v>
      </c>
      <c r="J75" s="91" t="b">
        <v>0</v>
      </c>
      <c r="K75" s="91" t="b">
        <v>0</v>
      </c>
      <c r="L75" s="91" t="b">
        <v>0</v>
      </c>
    </row>
    <row r="76" spans="1:12" ht="15">
      <c r="A76" s="91" t="s">
        <v>616</v>
      </c>
      <c r="B76" s="91" t="s">
        <v>617</v>
      </c>
      <c r="C76" s="91">
        <v>2</v>
      </c>
      <c r="D76" s="134">
        <v>0</v>
      </c>
      <c r="E76" s="134">
        <v>1.0791812460476249</v>
      </c>
      <c r="F76" s="91" t="s">
        <v>531</v>
      </c>
      <c r="G76" s="91" t="b">
        <v>0</v>
      </c>
      <c r="H76" s="91" t="b">
        <v>0</v>
      </c>
      <c r="I76" s="91" t="b">
        <v>0</v>
      </c>
      <c r="J76" s="91" t="b">
        <v>0</v>
      </c>
      <c r="K76" s="91" t="b">
        <v>0</v>
      </c>
      <c r="L76" s="91" t="b">
        <v>0</v>
      </c>
    </row>
    <row r="77" spans="1:12" ht="15">
      <c r="A77" s="91" t="s">
        <v>617</v>
      </c>
      <c r="B77" s="91" t="s">
        <v>618</v>
      </c>
      <c r="C77" s="91">
        <v>2</v>
      </c>
      <c r="D77" s="134">
        <v>0</v>
      </c>
      <c r="E77" s="134">
        <v>1.0791812460476249</v>
      </c>
      <c r="F77" s="91" t="s">
        <v>531</v>
      </c>
      <c r="G77" s="91" t="b">
        <v>0</v>
      </c>
      <c r="H77" s="91" t="b">
        <v>0</v>
      </c>
      <c r="I77" s="91" t="b">
        <v>0</v>
      </c>
      <c r="J77" s="91" t="b">
        <v>0</v>
      </c>
      <c r="K77" s="91" t="b">
        <v>0</v>
      </c>
      <c r="L77" s="91" t="b">
        <v>0</v>
      </c>
    </row>
    <row r="78" spans="1:12" ht="15">
      <c r="A78" s="91" t="s">
        <v>618</v>
      </c>
      <c r="B78" s="91" t="s">
        <v>619</v>
      </c>
      <c r="C78" s="91">
        <v>2</v>
      </c>
      <c r="D78" s="134">
        <v>0</v>
      </c>
      <c r="E78" s="134">
        <v>1.0791812460476249</v>
      </c>
      <c r="F78" s="91" t="s">
        <v>531</v>
      </c>
      <c r="G78" s="91" t="b">
        <v>0</v>
      </c>
      <c r="H78" s="91" t="b">
        <v>0</v>
      </c>
      <c r="I78" s="91" t="b">
        <v>0</v>
      </c>
      <c r="J78" s="91" t="b">
        <v>0</v>
      </c>
      <c r="K78" s="91" t="b">
        <v>0</v>
      </c>
      <c r="L78" s="91" t="b">
        <v>0</v>
      </c>
    </row>
    <row r="79" spans="1:12" ht="15">
      <c r="A79" s="91" t="s">
        <v>619</v>
      </c>
      <c r="B79" s="91" t="s">
        <v>620</v>
      </c>
      <c r="C79" s="91">
        <v>2</v>
      </c>
      <c r="D79" s="134">
        <v>0</v>
      </c>
      <c r="E79" s="134">
        <v>1.0791812460476249</v>
      </c>
      <c r="F79" s="91" t="s">
        <v>531</v>
      </c>
      <c r="G79" s="91" t="b">
        <v>0</v>
      </c>
      <c r="H79" s="91" t="b">
        <v>0</v>
      </c>
      <c r="I79" s="91" t="b">
        <v>0</v>
      </c>
      <c r="J79" s="91" t="b">
        <v>0</v>
      </c>
      <c r="K79" s="91" t="b">
        <v>0</v>
      </c>
      <c r="L79" s="91" t="b">
        <v>0</v>
      </c>
    </row>
    <row r="80" spans="1:12" ht="15">
      <c r="A80" s="91" t="s">
        <v>620</v>
      </c>
      <c r="B80" s="91" t="s">
        <v>621</v>
      </c>
      <c r="C80" s="91">
        <v>2</v>
      </c>
      <c r="D80" s="134">
        <v>0</v>
      </c>
      <c r="E80" s="134">
        <v>1.0791812460476249</v>
      </c>
      <c r="F80" s="91" t="s">
        <v>531</v>
      </c>
      <c r="G80" s="91" t="b">
        <v>0</v>
      </c>
      <c r="H80" s="91" t="b">
        <v>0</v>
      </c>
      <c r="I80" s="91" t="b">
        <v>0</v>
      </c>
      <c r="J80" s="91" t="b">
        <v>0</v>
      </c>
      <c r="K80" s="91" t="b">
        <v>0</v>
      </c>
      <c r="L80" s="91" t="b">
        <v>0</v>
      </c>
    </row>
    <row r="81" spans="1:12" ht="15">
      <c r="A81" s="91" t="s">
        <v>621</v>
      </c>
      <c r="B81" s="91" t="s">
        <v>589</v>
      </c>
      <c r="C81" s="91">
        <v>2</v>
      </c>
      <c r="D81" s="134">
        <v>0</v>
      </c>
      <c r="E81" s="134">
        <v>1.0791812460476249</v>
      </c>
      <c r="F81" s="91" t="s">
        <v>531</v>
      </c>
      <c r="G81" s="91" t="b">
        <v>0</v>
      </c>
      <c r="H81" s="91" t="b">
        <v>0</v>
      </c>
      <c r="I81" s="91" t="b">
        <v>0</v>
      </c>
      <c r="J81" s="91" t="b">
        <v>0</v>
      </c>
      <c r="K81" s="91" t="b">
        <v>0</v>
      </c>
      <c r="L81" s="91" t="b">
        <v>0</v>
      </c>
    </row>
    <row r="82" spans="1:12" ht="15">
      <c r="A82" s="91" t="s">
        <v>589</v>
      </c>
      <c r="B82" s="91" t="s">
        <v>590</v>
      </c>
      <c r="C82" s="91">
        <v>2</v>
      </c>
      <c r="D82" s="134">
        <v>0</v>
      </c>
      <c r="E82" s="134">
        <v>1.0791812460476249</v>
      </c>
      <c r="F82" s="91" t="s">
        <v>531</v>
      </c>
      <c r="G82" s="91" t="b">
        <v>0</v>
      </c>
      <c r="H82" s="91" t="b">
        <v>0</v>
      </c>
      <c r="I82" s="91" t="b">
        <v>0</v>
      </c>
      <c r="J82" s="91" t="b">
        <v>0</v>
      </c>
      <c r="K82" s="91" t="b">
        <v>0</v>
      </c>
      <c r="L82" s="91" t="b">
        <v>0</v>
      </c>
    </row>
    <row r="83" spans="1:12" ht="15">
      <c r="A83" s="91" t="s">
        <v>590</v>
      </c>
      <c r="B83" s="91" t="s">
        <v>591</v>
      </c>
      <c r="C83" s="91">
        <v>2</v>
      </c>
      <c r="D83" s="134">
        <v>0</v>
      </c>
      <c r="E83" s="134">
        <v>1.0791812460476249</v>
      </c>
      <c r="F83" s="91" t="s">
        <v>531</v>
      </c>
      <c r="G83" s="91" t="b">
        <v>0</v>
      </c>
      <c r="H83" s="91" t="b">
        <v>0</v>
      </c>
      <c r="I83" s="91" t="b">
        <v>0</v>
      </c>
      <c r="J83" s="91" t="b">
        <v>0</v>
      </c>
      <c r="K83" s="91" t="b">
        <v>0</v>
      </c>
      <c r="L83" s="91" t="b">
        <v>0</v>
      </c>
    </row>
    <row r="84" spans="1:12" ht="15">
      <c r="A84" s="91" t="s">
        <v>589</v>
      </c>
      <c r="B84" s="91" t="s">
        <v>590</v>
      </c>
      <c r="C84" s="91">
        <v>2</v>
      </c>
      <c r="D84" s="134">
        <v>0</v>
      </c>
      <c r="E84" s="134">
        <v>1.0606978403536116</v>
      </c>
      <c r="F84" s="91" t="s">
        <v>533</v>
      </c>
      <c r="G84" s="91" t="b">
        <v>0</v>
      </c>
      <c r="H84" s="91" t="b">
        <v>0</v>
      </c>
      <c r="I84" s="91" t="b">
        <v>0</v>
      </c>
      <c r="J84" s="91" t="b">
        <v>0</v>
      </c>
      <c r="K84" s="91" t="b">
        <v>0</v>
      </c>
      <c r="L84" s="91" t="b">
        <v>0</v>
      </c>
    </row>
    <row r="85" spans="1:12" ht="15">
      <c r="A85" s="91" t="s">
        <v>590</v>
      </c>
      <c r="B85" s="91" t="s">
        <v>591</v>
      </c>
      <c r="C85" s="91">
        <v>2</v>
      </c>
      <c r="D85" s="134">
        <v>0</v>
      </c>
      <c r="E85" s="134">
        <v>1.0606978403536116</v>
      </c>
      <c r="F85" s="91" t="s">
        <v>533</v>
      </c>
      <c r="G85" s="91" t="b">
        <v>0</v>
      </c>
      <c r="H85" s="91" t="b">
        <v>0</v>
      </c>
      <c r="I85" s="91" t="b">
        <v>0</v>
      </c>
      <c r="J85" s="91" t="b">
        <v>0</v>
      </c>
      <c r="K85" s="91" t="b">
        <v>0</v>
      </c>
      <c r="L85" s="91" t="b">
        <v>0</v>
      </c>
    </row>
    <row r="86" spans="1:12" ht="15">
      <c r="A86" s="91" t="s">
        <v>591</v>
      </c>
      <c r="B86" s="91" t="s">
        <v>625</v>
      </c>
      <c r="C86" s="91">
        <v>2</v>
      </c>
      <c r="D86" s="134">
        <v>0</v>
      </c>
      <c r="E86" s="134">
        <v>1.0606978403536116</v>
      </c>
      <c r="F86" s="91" t="s">
        <v>533</v>
      </c>
      <c r="G86" s="91" t="b">
        <v>0</v>
      </c>
      <c r="H86" s="91" t="b">
        <v>0</v>
      </c>
      <c r="I86" s="91" t="b">
        <v>0</v>
      </c>
      <c r="J86" s="91" t="b">
        <v>0</v>
      </c>
      <c r="K86" s="91" t="b">
        <v>0</v>
      </c>
      <c r="L86" s="91" t="b">
        <v>0</v>
      </c>
    </row>
    <row r="87" spans="1:12" ht="15">
      <c r="A87" s="91" t="s">
        <v>625</v>
      </c>
      <c r="B87" s="91" t="s">
        <v>626</v>
      </c>
      <c r="C87" s="91">
        <v>2</v>
      </c>
      <c r="D87" s="134">
        <v>0</v>
      </c>
      <c r="E87" s="134">
        <v>1.0606978403536116</v>
      </c>
      <c r="F87" s="91" t="s">
        <v>533</v>
      </c>
      <c r="G87" s="91" t="b">
        <v>0</v>
      </c>
      <c r="H87" s="91" t="b">
        <v>0</v>
      </c>
      <c r="I87" s="91" t="b">
        <v>0</v>
      </c>
      <c r="J87" s="91" t="b">
        <v>0</v>
      </c>
      <c r="K87" s="91" t="b">
        <v>1</v>
      </c>
      <c r="L87" s="91" t="b">
        <v>0</v>
      </c>
    </row>
    <row r="88" spans="1:12" ht="15">
      <c r="A88" s="91" t="s">
        <v>626</v>
      </c>
      <c r="B88" s="91" t="s">
        <v>627</v>
      </c>
      <c r="C88" s="91">
        <v>2</v>
      </c>
      <c r="D88" s="134">
        <v>0</v>
      </c>
      <c r="E88" s="134">
        <v>1.0606978403536116</v>
      </c>
      <c r="F88" s="91" t="s">
        <v>533</v>
      </c>
      <c r="G88" s="91" t="b">
        <v>0</v>
      </c>
      <c r="H88" s="91" t="b">
        <v>1</v>
      </c>
      <c r="I88" s="91" t="b">
        <v>0</v>
      </c>
      <c r="J88" s="91" t="b">
        <v>0</v>
      </c>
      <c r="K88" s="91" t="b">
        <v>0</v>
      </c>
      <c r="L88" s="91" t="b">
        <v>0</v>
      </c>
    </row>
    <row r="89" spans="1:12" ht="15">
      <c r="A89" s="91" t="s">
        <v>627</v>
      </c>
      <c r="B89" s="91" t="s">
        <v>628</v>
      </c>
      <c r="C89" s="91">
        <v>2</v>
      </c>
      <c r="D89" s="134">
        <v>0</v>
      </c>
      <c r="E89" s="134">
        <v>1.0606978403536116</v>
      </c>
      <c r="F89" s="91" t="s">
        <v>533</v>
      </c>
      <c r="G89" s="91" t="b">
        <v>0</v>
      </c>
      <c r="H89" s="91" t="b">
        <v>0</v>
      </c>
      <c r="I89" s="91" t="b">
        <v>0</v>
      </c>
      <c r="J89" s="91" t="b">
        <v>0</v>
      </c>
      <c r="K89" s="91" t="b">
        <v>0</v>
      </c>
      <c r="L89" s="91" t="b">
        <v>0</v>
      </c>
    </row>
    <row r="90" spans="1:12" ht="15">
      <c r="A90" s="91" t="s">
        <v>628</v>
      </c>
      <c r="B90" s="91" t="s">
        <v>629</v>
      </c>
      <c r="C90" s="91">
        <v>2</v>
      </c>
      <c r="D90" s="134">
        <v>0</v>
      </c>
      <c r="E90" s="134">
        <v>1.0606978403536116</v>
      </c>
      <c r="F90" s="91" t="s">
        <v>533</v>
      </c>
      <c r="G90" s="91" t="b">
        <v>0</v>
      </c>
      <c r="H90" s="91" t="b">
        <v>0</v>
      </c>
      <c r="I90" s="91" t="b">
        <v>0</v>
      </c>
      <c r="J90" s="91" t="b">
        <v>0</v>
      </c>
      <c r="K90" s="91" t="b">
        <v>0</v>
      </c>
      <c r="L90" s="91" t="b">
        <v>0</v>
      </c>
    </row>
    <row r="91" spans="1:12" ht="15">
      <c r="A91" s="91" t="s">
        <v>629</v>
      </c>
      <c r="B91" s="91" t="s">
        <v>630</v>
      </c>
      <c r="C91" s="91">
        <v>2</v>
      </c>
      <c r="D91" s="134">
        <v>0</v>
      </c>
      <c r="E91" s="134">
        <v>1.0606978403536116</v>
      </c>
      <c r="F91" s="91" t="s">
        <v>533</v>
      </c>
      <c r="G91" s="91" t="b">
        <v>0</v>
      </c>
      <c r="H91" s="91" t="b">
        <v>0</v>
      </c>
      <c r="I91" s="91" t="b">
        <v>0</v>
      </c>
      <c r="J91" s="91" t="b">
        <v>0</v>
      </c>
      <c r="K91" s="91" t="b">
        <v>1</v>
      </c>
      <c r="L91" s="91" t="b">
        <v>0</v>
      </c>
    </row>
    <row r="92" spans="1:12" ht="15">
      <c r="A92" s="91" t="s">
        <v>630</v>
      </c>
      <c r="B92" s="91" t="s">
        <v>631</v>
      </c>
      <c r="C92" s="91">
        <v>2</v>
      </c>
      <c r="D92" s="134">
        <v>0</v>
      </c>
      <c r="E92" s="134">
        <v>1.0606978403536116</v>
      </c>
      <c r="F92" s="91" t="s">
        <v>533</v>
      </c>
      <c r="G92" s="91" t="b">
        <v>0</v>
      </c>
      <c r="H92" s="91" t="b">
        <v>1</v>
      </c>
      <c r="I92" s="91" t="b">
        <v>0</v>
      </c>
      <c r="J92" s="91" t="b">
        <v>0</v>
      </c>
      <c r="K92" s="91" t="b">
        <v>1</v>
      </c>
      <c r="L92" s="91" t="b">
        <v>0</v>
      </c>
    </row>
    <row r="93" spans="1:12" ht="15">
      <c r="A93" s="91" t="s">
        <v>631</v>
      </c>
      <c r="B93" s="91" t="s">
        <v>755</v>
      </c>
      <c r="C93" s="91">
        <v>2</v>
      </c>
      <c r="D93" s="134">
        <v>0</v>
      </c>
      <c r="E93" s="134">
        <v>1.0606978403536116</v>
      </c>
      <c r="F93" s="91" t="s">
        <v>533</v>
      </c>
      <c r="G93" s="91" t="b">
        <v>0</v>
      </c>
      <c r="H93" s="91" t="b">
        <v>1</v>
      </c>
      <c r="I93" s="91" t="b">
        <v>0</v>
      </c>
      <c r="J93" s="91" t="b">
        <v>0</v>
      </c>
      <c r="K93" s="91" t="b">
        <v>0</v>
      </c>
      <c r="L93"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783</v>
      </c>
      <c r="B1" s="13" t="s">
        <v>34</v>
      </c>
    </row>
    <row r="2" spans="1:2" ht="15">
      <c r="A2" s="125" t="s">
        <v>226</v>
      </c>
      <c r="B2" s="85">
        <v>30</v>
      </c>
    </row>
    <row r="3" spans="1:2" ht="15">
      <c r="A3" s="125" t="s">
        <v>217</v>
      </c>
      <c r="B3" s="85">
        <v>12</v>
      </c>
    </row>
    <row r="4" spans="1:2" ht="15">
      <c r="A4" s="125" t="s">
        <v>224</v>
      </c>
      <c r="B4" s="85">
        <v>0</v>
      </c>
    </row>
    <row r="5" spans="1:2" ht="15">
      <c r="A5" s="125" t="s">
        <v>223</v>
      </c>
      <c r="B5" s="85">
        <v>0</v>
      </c>
    </row>
    <row r="6" spans="1:2" ht="15">
      <c r="A6" s="125" t="s">
        <v>231</v>
      </c>
      <c r="B6" s="85">
        <v>0</v>
      </c>
    </row>
    <row r="7" spans="1:2" ht="15">
      <c r="A7" s="125" t="s">
        <v>222</v>
      </c>
      <c r="B7" s="85">
        <v>0</v>
      </c>
    </row>
    <row r="8" spans="1:2" ht="15">
      <c r="A8" s="125" t="s">
        <v>225</v>
      </c>
      <c r="B8" s="85">
        <v>0</v>
      </c>
    </row>
    <row r="9" spans="1:2" ht="15">
      <c r="A9" s="125" t="s">
        <v>229</v>
      </c>
      <c r="B9" s="85">
        <v>0</v>
      </c>
    </row>
    <row r="10" spans="1:2" ht="15">
      <c r="A10" s="125" t="s">
        <v>230</v>
      </c>
      <c r="B10" s="85">
        <v>0</v>
      </c>
    </row>
    <row r="11" spans="1:2" ht="15">
      <c r="A11" s="125" t="s">
        <v>227</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793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331</v>
      </c>
      <c r="AF2" s="13" t="s">
        <v>332</v>
      </c>
      <c r="AG2" s="13" t="s">
        <v>333</v>
      </c>
      <c r="AH2" s="13" t="s">
        <v>334</v>
      </c>
      <c r="AI2" s="13" t="s">
        <v>335</v>
      </c>
      <c r="AJ2" s="13" t="s">
        <v>336</v>
      </c>
      <c r="AK2" s="13" t="s">
        <v>337</v>
      </c>
      <c r="AL2" s="13" t="s">
        <v>338</v>
      </c>
      <c r="AM2" s="13" t="s">
        <v>339</v>
      </c>
      <c r="AN2" s="13" t="s">
        <v>340</v>
      </c>
      <c r="AO2" s="13" t="s">
        <v>341</v>
      </c>
      <c r="AP2" s="13" t="s">
        <v>342</v>
      </c>
      <c r="AQ2" s="13" t="s">
        <v>343</v>
      </c>
      <c r="AR2" s="13" t="s">
        <v>344</v>
      </c>
      <c r="AS2" s="13" t="s">
        <v>345</v>
      </c>
      <c r="AT2" s="13" t="s">
        <v>192</v>
      </c>
      <c r="AU2" s="13" t="s">
        <v>346</v>
      </c>
      <c r="AV2" s="13" t="s">
        <v>347</v>
      </c>
      <c r="AW2" s="13" t="s">
        <v>348</v>
      </c>
      <c r="AX2" s="13" t="s">
        <v>349</v>
      </c>
      <c r="AY2" s="13" t="s">
        <v>350</v>
      </c>
      <c r="AZ2" s="13" t="s">
        <v>351</v>
      </c>
      <c r="BA2" s="13" t="s">
        <v>540</v>
      </c>
      <c r="BB2" s="131" t="s">
        <v>718</v>
      </c>
      <c r="BC2" s="131" t="s">
        <v>719</v>
      </c>
      <c r="BD2" s="131" t="s">
        <v>720</v>
      </c>
      <c r="BE2" s="131" t="s">
        <v>721</v>
      </c>
      <c r="BF2" s="131" t="s">
        <v>722</v>
      </c>
      <c r="BG2" s="131" t="s">
        <v>723</v>
      </c>
      <c r="BH2" s="131" t="s">
        <v>724</v>
      </c>
      <c r="BI2" s="131" t="s">
        <v>737</v>
      </c>
      <c r="BJ2" s="131" t="s">
        <v>738</v>
      </c>
      <c r="BK2" s="131" t="s">
        <v>748</v>
      </c>
      <c r="BL2" s="131" t="s">
        <v>771</v>
      </c>
      <c r="BM2" s="131" t="s">
        <v>772</v>
      </c>
      <c r="BN2" s="131" t="s">
        <v>773</v>
      </c>
      <c r="BO2" s="131" t="s">
        <v>774</v>
      </c>
      <c r="BP2" s="131" t="s">
        <v>775</v>
      </c>
      <c r="BQ2" s="131" t="s">
        <v>776</v>
      </c>
      <c r="BR2" s="131" t="s">
        <v>777</v>
      </c>
      <c r="BS2" s="131" t="s">
        <v>778</v>
      </c>
      <c r="BT2" s="131" t="s">
        <v>780</v>
      </c>
      <c r="BU2" s="3"/>
      <c r="BV2" s="3"/>
    </row>
    <row r="3" spans="1:74" ht="41.45" customHeight="1">
      <c r="A3" s="50" t="s">
        <v>212</v>
      </c>
      <c r="C3" s="53"/>
      <c r="D3" s="53" t="s">
        <v>64</v>
      </c>
      <c r="E3" s="54">
        <v>1000</v>
      </c>
      <c r="F3" s="55">
        <v>70</v>
      </c>
      <c r="G3" s="112" t="s">
        <v>257</v>
      </c>
      <c r="H3" s="53"/>
      <c r="I3" s="57" t="s">
        <v>212</v>
      </c>
      <c r="J3" s="56"/>
      <c r="K3" s="56"/>
      <c r="L3" s="114" t="s">
        <v>468</v>
      </c>
      <c r="M3" s="59">
        <v>9999</v>
      </c>
      <c r="N3" s="60">
        <v>8501.423828125</v>
      </c>
      <c r="O3" s="60">
        <v>7502.1904296875</v>
      </c>
      <c r="P3" s="58"/>
      <c r="Q3" s="61"/>
      <c r="R3" s="61"/>
      <c r="S3" s="51"/>
      <c r="T3" s="51">
        <v>2</v>
      </c>
      <c r="U3" s="51">
        <v>1</v>
      </c>
      <c r="V3" s="52">
        <v>0</v>
      </c>
      <c r="W3" s="52">
        <v>1</v>
      </c>
      <c r="X3" s="52">
        <v>0</v>
      </c>
      <c r="Y3" s="52">
        <v>1.298213</v>
      </c>
      <c r="Z3" s="52">
        <v>0</v>
      </c>
      <c r="AA3" s="52">
        <v>0</v>
      </c>
      <c r="AB3" s="62">
        <v>3</v>
      </c>
      <c r="AC3" s="62"/>
      <c r="AD3" s="63"/>
      <c r="AE3" s="85" t="s">
        <v>212</v>
      </c>
      <c r="AF3" s="85">
        <v>3663</v>
      </c>
      <c r="AG3" s="85">
        <v>294732</v>
      </c>
      <c r="AH3" s="85">
        <v>125482</v>
      </c>
      <c r="AI3" s="85">
        <v>663</v>
      </c>
      <c r="AJ3" s="85"/>
      <c r="AK3" s="85" t="s">
        <v>371</v>
      </c>
      <c r="AL3" s="85" t="s">
        <v>390</v>
      </c>
      <c r="AM3" s="89" t="s">
        <v>407</v>
      </c>
      <c r="AN3" s="85"/>
      <c r="AO3" s="87">
        <v>39581.91318287037</v>
      </c>
      <c r="AP3" s="89" t="s">
        <v>419</v>
      </c>
      <c r="AQ3" s="85" t="b">
        <v>0</v>
      </c>
      <c r="AR3" s="85" t="b">
        <v>0</v>
      </c>
      <c r="AS3" s="85" t="b">
        <v>1</v>
      </c>
      <c r="AT3" s="85"/>
      <c r="AU3" s="85">
        <v>2760</v>
      </c>
      <c r="AV3" s="89" t="s">
        <v>438</v>
      </c>
      <c r="AW3" s="85" t="b">
        <v>1</v>
      </c>
      <c r="AX3" s="85" t="s">
        <v>446</v>
      </c>
      <c r="AY3" s="89" t="s">
        <v>447</v>
      </c>
      <c r="AZ3" s="85" t="s">
        <v>66</v>
      </c>
      <c r="BA3" s="85" t="str">
        <f>REPLACE(INDEX(GroupVertices[Group],MATCH(Vertices[[#This Row],[Vertex]],GroupVertices[Vertex],0)),1,1,"")</f>
        <v>6</v>
      </c>
      <c r="BB3" s="51" t="s">
        <v>247</v>
      </c>
      <c r="BC3" s="51" t="s">
        <v>247</v>
      </c>
      <c r="BD3" s="51" t="s">
        <v>252</v>
      </c>
      <c r="BE3" s="51" t="s">
        <v>252</v>
      </c>
      <c r="BF3" s="51"/>
      <c r="BG3" s="51"/>
      <c r="BH3" s="132" t="s">
        <v>725</v>
      </c>
      <c r="BI3" s="132" t="s">
        <v>725</v>
      </c>
      <c r="BJ3" s="132" t="s">
        <v>687</v>
      </c>
      <c r="BK3" s="132" t="s">
        <v>687</v>
      </c>
      <c r="BL3" s="132">
        <v>0</v>
      </c>
      <c r="BM3" s="135">
        <v>0</v>
      </c>
      <c r="BN3" s="132">
        <v>4</v>
      </c>
      <c r="BO3" s="135">
        <v>20</v>
      </c>
      <c r="BP3" s="132">
        <v>0</v>
      </c>
      <c r="BQ3" s="135">
        <v>0</v>
      </c>
      <c r="BR3" s="132">
        <v>16</v>
      </c>
      <c r="BS3" s="135">
        <v>80</v>
      </c>
      <c r="BT3" s="132">
        <v>20</v>
      </c>
      <c r="BU3" s="3"/>
      <c r="BV3" s="3"/>
    </row>
    <row r="4" spans="1:77" ht="41.45" customHeight="1">
      <c r="A4" s="14" t="s">
        <v>213</v>
      </c>
      <c r="C4" s="15"/>
      <c r="D4" s="15" t="s">
        <v>64</v>
      </c>
      <c r="E4" s="93">
        <v>171.3175017158545</v>
      </c>
      <c r="F4" s="81">
        <v>99.99175429845367</v>
      </c>
      <c r="G4" s="112" t="s">
        <v>258</v>
      </c>
      <c r="H4" s="15"/>
      <c r="I4" s="16" t="s">
        <v>213</v>
      </c>
      <c r="J4" s="66"/>
      <c r="K4" s="66"/>
      <c r="L4" s="114" t="s">
        <v>469</v>
      </c>
      <c r="M4" s="94">
        <v>3.7480174686714243</v>
      </c>
      <c r="N4" s="95">
        <v>8501.423828125</v>
      </c>
      <c r="O4" s="95">
        <v>8931.4599609375</v>
      </c>
      <c r="P4" s="77"/>
      <c r="Q4" s="96"/>
      <c r="R4" s="96"/>
      <c r="S4" s="97"/>
      <c r="T4" s="51">
        <v>0</v>
      </c>
      <c r="U4" s="51">
        <v>1</v>
      </c>
      <c r="V4" s="52">
        <v>0</v>
      </c>
      <c r="W4" s="52">
        <v>1</v>
      </c>
      <c r="X4" s="52">
        <v>0</v>
      </c>
      <c r="Y4" s="52">
        <v>0.701738</v>
      </c>
      <c r="Z4" s="52">
        <v>0</v>
      </c>
      <c r="AA4" s="52">
        <v>0</v>
      </c>
      <c r="AB4" s="82">
        <v>4</v>
      </c>
      <c r="AC4" s="82"/>
      <c r="AD4" s="98"/>
      <c r="AE4" s="85" t="s">
        <v>352</v>
      </c>
      <c r="AF4" s="85">
        <v>386</v>
      </c>
      <c r="AG4" s="85">
        <v>114</v>
      </c>
      <c r="AH4" s="85">
        <v>1326</v>
      </c>
      <c r="AI4" s="85">
        <v>4111</v>
      </c>
      <c r="AJ4" s="85"/>
      <c r="AK4" s="85" t="s">
        <v>372</v>
      </c>
      <c r="AL4" s="85" t="s">
        <v>391</v>
      </c>
      <c r="AM4" s="85"/>
      <c r="AN4" s="85"/>
      <c r="AO4" s="87">
        <v>42171.750706018516</v>
      </c>
      <c r="AP4" s="89" t="s">
        <v>420</v>
      </c>
      <c r="AQ4" s="85" t="b">
        <v>1</v>
      </c>
      <c r="AR4" s="85" t="b">
        <v>0</v>
      </c>
      <c r="AS4" s="85" t="b">
        <v>0</v>
      </c>
      <c r="AT4" s="85"/>
      <c r="AU4" s="85">
        <v>5</v>
      </c>
      <c r="AV4" s="89" t="s">
        <v>438</v>
      </c>
      <c r="AW4" s="85" t="b">
        <v>0</v>
      </c>
      <c r="AX4" s="85" t="s">
        <v>446</v>
      </c>
      <c r="AY4" s="89" t="s">
        <v>448</v>
      </c>
      <c r="AZ4" s="85" t="s">
        <v>66</v>
      </c>
      <c r="BA4" s="85" t="str">
        <f>REPLACE(INDEX(GroupVertices[Group],MATCH(Vertices[[#This Row],[Vertex]],GroupVertices[Vertex],0)),1,1,"")</f>
        <v>6</v>
      </c>
      <c r="BB4" s="51"/>
      <c r="BC4" s="51"/>
      <c r="BD4" s="51"/>
      <c r="BE4" s="51"/>
      <c r="BF4" s="51"/>
      <c r="BG4" s="51"/>
      <c r="BH4" s="132" t="s">
        <v>726</v>
      </c>
      <c r="BI4" s="132" t="s">
        <v>726</v>
      </c>
      <c r="BJ4" s="132" t="s">
        <v>739</v>
      </c>
      <c r="BK4" s="132" t="s">
        <v>739</v>
      </c>
      <c r="BL4" s="132">
        <v>0</v>
      </c>
      <c r="BM4" s="135">
        <v>0</v>
      </c>
      <c r="BN4" s="132">
        <v>4</v>
      </c>
      <c r="BO4" s="135">
        <v>18.181818181818183</v>
      </c>
      <c r="BP4" s="132">
        <v>0</v>
      </c>
      <c r="BQ4" s="135">
        <v>0</v>
      </c>
      <c r="BR4" s="132">
        <v>18</v>
      </c>
      <c r="BS4" s="135">
        <v>81.81818181818181</v>
      </c>
      <c r="BT4" s="132">
        <v>22</v>
      </c>
      <c r="BU4" s="2"/>
      <c r="BV4" s="3"/>
      <c r="BW4" s="3"/>
      <c r="BX4" s="3"/>
      <c r="BY4" s="3"/>
    </row>
    <row r="5" spans="1:77" ht="41.45" customHeight="1">
      <c r="A5" s="14" t="s">
        <v>214</v>
      </c>
      <c r="C5" s="15"/>
      <c r="D5" s="15" t="s">
        <v>64</v>
      </c>
      <c r="E5" s="93">
        <v>263.1121482498284</v>
      </c>
      <c r="F5" s="81">
        <v>99.91051886840471</v>
      </c>
      <c r="G5" s="112" t="s">
        <v>259</v>
      </c>
      <c r="H5" s="15"/>
      <c r="I5" s="16" t="s">
        <v>214</v>
      </c>
      <c r="J5" s="66"/>
      <c r="K5" s="66"/>
      <c r="L5" s="114" t="s">
        <v>470</v>
      </c>
      <c r="M5" s="94">
        <v>30.82107845632323</v>
      </c>
      <c r="N5" s="95">
        <v>7003.84814453125</v>
      </c>
      <c r="O5" s="95">
        <v>6199.28369140625</v>
      </c>
      <c r="P5" s="77"/>
      <c r="Q5" s="96"/>
      <c r="R5" s="96"/>
      <c r="S5" s="97"/>
      <c r="T5" s="51">
        <v>0</v>
      </c>
      <c r="U5" s="51">
        <v>1</v>
      </c>
      <c r="V5" s="52">
        <v>0</v>
      </c>
      <c r="W5" s="52">
        <v>0.142857</v>
      </c>
      <c r="X5" s="52">
        <v>2E-06</v>
      </c>
      <c r="Y5" s="52">
        <v>0.595224</v>
      </c>
      <c r="Z5" s="52">
        <v>0</v>
      </c>
      <c r="AA5" s="52">
        <v>0</v>
      </c>
      <c r="AB5" s="82">
        <v>5</v>
      </c>
      <c r="AC5" s="82"/>
      <c r="AD5" s="98"/>
      <c r="AE5" s="85" t="s">
        <v>214</v>
      </c>
      <c r="AF5" s="85">
        <v>219</v>
      </c>
      <c r="AG5" s="85">
        <v>912</v>
      </c>
      <c r="AH5" s="85">
        <v>140543</v>
      </c>
      <c r="AI5" s="85">
        <v>107</v>
      </c>
      <c r="AJ5" s="85"/>
      <c r="AK5" s="85" t="s">
        <v>373</v>
      </c>
      <c r="AL5" s="85" t="s">
        <v>392</v>
      </c>
      <c r="AM5" s="89" t="s">
        <v>408</v>
      </c>
      <c r="AN5" s="85"/>
      <c r="AO5" s="87">
        <v>39991.2903125</v>
      </c>
      <c r="AP5" s="89" t="s">
        <v>421</v>
      </c>
      <c r="AQ5" s="85" t="b">
        <v>0</v>
      </c>
      <c r="AR5" s="85" t="b">
        <v>0</v>
      </c>
      <c r="AS5" s="85" t="b">
        <v>0</v>
      </c>
      <c r="AT5" s="85"/>
      <c r="AU5" s="85">
        <v>23</v>
      </c>
      <c r="AV5" s="89" t="s">
        <v>439</v>
      </c>
      <c r="AW5" s="85" t="b">
        <v>0</v>
      </c>
      <c r="AX5" s="85" t="s">
        <v>446</v>
      </c>
      <c r="AY5" s="89" t="s">
        <v>449</v>
      </c>
      <c r="AZ5" s="85" t="s">
        <v>66</v>
      </c>
      <c r="BA5" s="85" t="str">
        <f>REPLACE(INDEX(GroupVertices[Group],MATCH(Vertices[[#This Row],[Vertex]],GroupVertices[Vertex],0)),1,1,"")</f>
        <v>2</v>
      </c>
      <c r="BB5" s="51"/>
      <c r="BC5" s="51"/>
      <c r="BD5" s="51"/>
      <c r="BE5" s="51"/>
      <c r="BF5" s="51"/>
      <c r="BG5" s="51"/>
      <c r="BH5" s="132" t="s">
        <v>727</v>
      </c>
      <c r="BI5" s="132" t="s">
        <v>727</v>
      </c>
      <c r="BJ5" s="132" t="s">
        <v>740</v>
      </c>
      <c r="BK5" s="132" t="s">
        <v>740</v>
      </c>
      <c r="BL5" s="132">
        <v>2</v>
      </c>
      <c r="BM5" s="135">
        <v>7.6923076923076925</v>
      </c>
      <c r="BN5" s="132">
        <v>1</v>
      </c>
      <c r="BO5" s="135">
        <v>3.8461538461538463</v>
      </c>
      <c r="BP5" s="132">
        <v>0</v>
      </c>
      <c r="BQ5" s="135">
        <v>0</v>
      </c>
      <c r="BR5" s="132">
        <v>23</v>
      </c>
      <c r="BS5" s="135">
        <v>88.46153846153847</v>
      </c>
      <c r="BT5" s="132">
        <v>26</v>
      </c>
      <c r="BU5" s="2"/>
      <c r="BV5" s="3"/>
      <c r="BW5" s="3"/>
      <c r="BX5" s="3"/>
      <c r="BY5" s="3"/>
    </row>
    <row r="6" spans="1:77" ht="41.45" customHeight="1">
      <c r="A6" s="14" t="s">
        <v>217</v>
      </c>
      <c r="C6" s="15"/>
      <c r="D6" s="15" t="s">
        <v>64</v>
      </c>
      <c r="E6" s="93">
        <v>1000</v>
      </c>
      <c r="F6" s="81">
        <v>99.25839585475349</v>
      </c>
      <c r="G6" s="112" t="s">
        <v>262</v>
      </c>
      <c r="H6" s="15"/>
      <c r="I6" s="16" t="s">
        <v>217</v>
      </c>
      <c r="J6" s="66"/>
      <c r="K6" s="66"/>
      <c r="L6" s="114" t="s">
        <v>471</v>
      </c>
      <c r="M6" s="94">
        <v>248.15194147248548</v>
      </c>
      <c r="N6" s="95">
        <v>5233.39453125</v>
      </c>
      <c r="O6" s="95">
        <v>6805.201171875</v>
      </c>
      <c r="P6" s="77"/>
      <c r="Q6" s="96"/>
      <c r="R6" s="96"/>
      <c r="S6" s="97"/>
      <c r="T6" s="51">
        <v>5</v>
      </c>
      <c r="U6" s="51">
        <v>1</v>
      </c>
      <c r="V6" s="52">
        <v>12</v>
      </c>
      <c r="W6" s="52">
        <v>0.25</v>
      </c>
      <c r="X6" s="52">
        <v>4E-06</v>
      </c>
      <c r="Y6" s="52">
        <v>2.618979</v>
      </c>
      <c r="Z6" s="52">
        <v>0</v>
      </c>
      <c r="AA6" s="52">
        <v>0</v>
      </c>
      <c r="AB6" s="82">
        <v>6</v>
      </c>
      <c r="AC6" s="82"/>
      <c r="AD6" s="98"/>
      <c r="AE6" s="85" t="s">
        <v>353</v>
      </c>
      <c r="AF6" s="85">
        <v>562</v>
      </c>
      <c r="AG6" s="85">
        <v>7318</v>
      </c>
      <c r="AH6" s="85">
        <v>11430</v>
      </c>
      <c r="AI6" s="85">
        <v>778</v>
      </c>
      <c r="AJ6" s="85"/>
      <c r="AK6" s="85" t="s">
        <v>374</v>
      </c>
      <c r="AL6" s="85" t="s">
        <v>393</v>
      </c>
      <c r="AM6" s="89" t="s">
        <v>409</v>
      </c>
      <c r="AN6" s="85"/>
      <c r="AO6" s="87">
        <v>40409.43712962963</v>
      </c>
      <c r="AP6" s="89" t="s">
        <v>422</v>
      </c>
      <c r="AQ6" s="85" t="b">
        <v>0</v>
      </c>
      <c r="AR6" s="85" t="b">
        <v>0</v>
      </c>
      <c r="AS6" s="85" t="b">
        <v>0</v>
      </c>
      <c r="AT6" s="85"/>
      <c r="AU6" s="85">
        <v>65</v>
      </c>
      <c r="AV6" s="89" t="s">
        <v>438</v>
      </c>
      <c r="AW6" s="85" t="b">
        <v>0</v>
      </c>
      <c r="AX6" s="85" t="s">
        <v>446</v>
      </c>
      <c r="AY6" s="89" t="s">
        <v>450</v>
      </c>
      <c r="AZ6" s="85" t="s">
        <v>66</v>
      </c>
      <c r="BA6" s="85" t="str">
        <f>REPLACE(INDEX(GroupVertices[Group],MATCH(Vertices[[#This Row],[Vertex]],GroupVertices[Vertex],0)),1,1,"")</f>
        <v>2</v>
      </c>
      <c r="BB6" s="51"/>
      <c r="BC6" s="51"/>
      <c r="BD6" s="51"/>
      <c r="BE6" s="51"/>
      <c r="BF6" s="51"/>
      <c r="BG6" s="51"/>
      <c r="BH6" s="132" t="s">
        <v>728</v>
      </c>
      <c r="BI6" s="132" t="s">
        <v>728</v>
      </c>
      <c r="BJ6" s="132" t="s">
        <v>741</v>
      </c>
      <c r="BK6" s="132" t="s">
        <v>741</v>
      </c>
      <c r="BL6" s="132">
        <v>2</v>
      </c>
      <c r="BM6" s="135">
        <v>4.081632653061225</v>
      </c>
      <c r="BN6" s="132">
        <v>7</v>
      </c>
      <c r="BO6" s="135">
        <v>14.285714285714286</v>
      </c>
      <c r="BP6" s="132">
        <v>0</v>
      </c>
      <c r="BQ6" s="135">
        <v>0</v>
      </c>
      <c r="BR6" s="132">
        <v>40</v>
      </c>
      <c r="BS6" s="135">
        <v>81.63265306122449</v>
      </c>
      <c r="BT6" s="132">
        <v>49</v>
      </c>
      <c r="BU6" s="2"/>
      <c r="BV6" s="3"/>
      <c r="BW6" s="3"/>
      <c r="BX6" s="3"/>
      <c r="BY6" s="3"/>
    </row>
    <row r="7" spans="1:77" ht="41.45" customHeight="1">
      <c r="A7" s="14" t="s">
        <v>215</v>
      </c>
      <c r="C7" s="15"/>
      <c r="D7" s="15" t="s">
        <v>64</v>
      </c>
      <c r="E7" s="93">
        <v>177.2991077556623</v>
      </c>
      <c r="F7" s="81">
        <v>99.9864607616585</v>
      </c>
      <c r="G7" s="112" t="s">
        <v>260</v>
      </c>
      <c r="H7" s="15"/>
      <c r="I7" s="16" t="s">
        <v>215</v>
      </c>
      <c r="J7" s="66"/>
      <c r="K7" s="66"/>
      <c r="L7" s="114" t="s">
        <v>472</v>
      </c>
      <c r="M7" s="94">
        <v>5.512176831275301</v>
      </c>
      <c r="N7" s="95">
        <v>5610.99951171875</v>
      </c>
      <c r="O7" s="95">
        <v>9570.2197265625</v>
      </c>
      <c r="P7" s="77"/>
      <c r="Q7" s="96"/>
      <c r="R7" s="96"/>
      <c r="S7" s="97"/>
      <c r="T7" s="51">
        <v>0</v>
      </c>
      <c r="U7" s="51">
        <v>1</v>
      </c>
      <c r="V7" s="52">
        <v>0</v>
      </c>
      <c r="W7" s="52">
        <v>0.142857</v>
      </c>
      <c r="X7" s="52">
        <v>2E-06</v>
      </c>
      <c r="Y7" s="52">
        <v>0.595224</v>
      </c>
      <c r="Z7" s="52">
        <v>0</v>
      </c>
      <c r="AA7" s="52">
        <v>0</v>
      </c>
      <c r="AB7" s="82">
        <v>7</v>
      </c>
      <c r="AC7" s="82"/>
      <c r="AD7" s="98"/>
      <c r="AE7" s="85" t="s">
        <v>354</v>
      </c>
      <c r="AF7" s="85">
        <v>188</v>
      </c>
      <c r="AG7" s="85">
        <v>166</v>
      </c>
      <c r="AH7" s="85">
        <v>3646</v>
      </c>
      <c r="AI7" s="85">
        <v>31633</v>
      </c>
      <c r="AJ7" s="85"/>
      <c r="AK7" s="85" t="s">
        <v>375</v>
      </c>
      <c r="AL7" s="85" t="s">
        <v>394</v>
      </c>
      <c r="AM7" s="85"/>
      <c r="AN7" s="85"/>
      <c r="AO7" s="87">
        <v>40663.76315972222</v>
      </c>
      <c r="AP7" s="89" t="s">
        <v>423</v>
      </c>
      <c r="AQ7" s="85" t="b">
        <v>1</v>
      </c>
      <c r="AR7" s="85" t="b">
        <v>0</v>
      </c>
      <c r="AS7" s="85" t="b">
        <v>0</v>
      </c>
      <c r="AT7" s="85"/>
      <c r="AU7" s="85">
        <v>1</v>
      </c>
      <c r="AV7" s="89" t="s">
        <v>438</v>
      </c>
      <c r="AW7" s="85" t="b">
        <v>0</v>
      </c>
      <c r="AX7" s="85" t="s">
        <v>446</v>
      </c>
      <c r="AY7" s="89" t="s">
        <v>451</v>
      </c>
      <c r="AZ7" s="85" t="s">
        <v>66</v>
      </c>
      <c r="BA7" s="85" t="str">
        <f>REPLACE(INDEX(GroupVertices[Group],MATCH(Vertices[[#This Row],[Vertex]],GroupVertices[Vertex],0)),1,1,"")</f>
        <v>2</v>
      </c>
      <c r="BB7" s="51"/>
      <c r="BC7" s="51"/>
      <c r="BD7" s="51"/>
      <c r="BE7" s="51"/>
      <c r="BF7" s="51"/>
      <c r="BG7" s="51"/>
      <c r="BH7" s="132" t="s">
        <v>727</v>
      </c>
      <c r="BI7" s="132" t="s">
        <v>727</v>
      </c>
      <c r="BJ7" s="132" t="s">
        <v>740</v>
      </c>
      <c r="BK7" s="132" t="s">
        <v>740</v>
      </c>
      <c r="BL7" s="132">
        <v>2</v>
      </c>
      <c r="BM7" s="135">
        <v>7.6923076923076925</v>
      </c>
      <c r="BN7" s="132">
        <v>1</v>
      </c>
      <c r="BO7" s="135">
        <v>3.8461538461538463</v>
      </c>
      <c r="BP7" s="132">
        <v>0</v>
      </c>
      <c r="BQ7" s="135">
        <v>0</v>
      </c>
      <c r="BR7" s="132">
        <v>23</v>
      </c>
      <c r="BS7" s="135">
        <v>88.46153846153847</v>
      </c>
      <c r="BT7" s="132">
        <v>26</v>
      </c>
      <c r="BU7" s="2"/>
      <c r="BV7" s="3"/>
      <c r="BW7" s="3"/>
      <c r="BX7" s="3"/>
      <c r="BY7" s="3"/>
    </row>
    <row r="8" spans="1:77" ht="41.45" customHeight="1">
      <c r="A8" s="14" t="s">
        <v>216</v>
      </c>
      <c r="C8" s="15"/>
      <c r="D8" s="15" t="s">
        <v>64</v>
      </c>
      <c r="E8" s="93">
        <v>201.34056280027454</v>
      </c>
      <c r="F8" s="81">
        <v>99.9651848156933</v>
      </c>
      <c r="G8" s="112" t="s">
        <v>261</v>
      </c>
      <c r="H8" s="15"/>
      <c r="I8" s="16" t="s">
        <v>216</v>
      </c>
      <c r="J8" s="66"/>
      <c r="K8" s="66"/>
      <c r="L8" s="114" t="s">
        <v>473</v>
      </c>
      <c r="M8" s="94">
        <v>12.602740423279347</v>
      </c>
      <c r="N8" s="95">
        <v>3462.94140625</v>
      </c>
      <c r="O8" s="95">
        <v>7411.111328125</v>
      </c>
      <c r="P8" s="77"/>
      <c r="Q8" s="96"/>
      <c r="R8" s="96"/>
      <c r="S8" s="97"/>
      <c r="T8" s="51">
        <v>0</v>
      </c>
      <c r="U8" s="51">
        <v>1</v>
      </c>
      <c r="V8" s="52">
        <v>0</v>
      </c>
      <c r="W8" s="52">
        <v>0.142857</v>
      </c>
      <c r="X8" s="52">
        <v>2E-06</v>
      </c>
      <c r="Y8" s="52">
        <v>0.595224</v>
      </c>
      <c r="Z8" s="52">
        <v>0</v>
      </c>
      <c r="AA8" s="52">
        <v>0</v>
      </c>
      <c r="AB8" s="82">
        <v>8</v>
      </c>
      <c r="AC8" s="82"/>
      <c r="AD8" s="98"/>
      <c r="AE8" s="85" t="s">
        <v>355</v>
      </c>
      <c r="AF8" s="85">
        <v>544</v>
      </c>
      <c r="AG8" s="85">
        <v>375</v>
      </c>
      <c r="AH8" s="85">
        <v>38949</v>
      </c>
      <c r="AI8" s="85">
        <v>23263</v>
      </c>
      <c r="AJ8" s="85"/>
      <c r="AK8" s="85" t="s">
        <v>376</v>
      </c>
      <c r="AL8" s="85" t="s">
        <v>395</v>
      </c>
      <c r="AM8" s="89" t="s">
        <v>410</v>
      </c>
      <c r="AN8" s="85"/>
      <c r="AO8" s="87">
        <v>41214.431076388886</v>
      </c>
      <c r="AP8" s="89" t="s">
        <v>424</v>
      </c>
      <c r="AQ8" s="85" t="b">
        <v>1</v>
      </c>
      <c r="AR8" s="85" t="b">
        <v>0</v>
      </c>
      <c r="AS8" s="85" t="b">
        <v>1</v>
      </c>
      <c r="AT8" s="85"/>
      <c r="AU8" s="85">
        <v>2</v>
      </c>
      <c r="AV8" s="89" t="s">
        <v>438</v>
      </c>
      <c r="AW8" s="85" t="b">
        <v>0</v>
      </c>
      <c r="AX8" s="85" t="s">
        <v>446</v>
      </c>
      <c r="AY8" s="89" t="s">
        <v>452</v>
      </c>
      <c r="AZ8" s="85" t="s">
        <v>66</v>
      </c>
      <c r="BA8" s="85" t="str">
        <f>REPLACE(INDEX(GroupVertices[Group],MATCH(Vertices[[#This Row],[Vertex]],GroupVertices[Vertex],0)),1,1,"")</f>
        <v>2</v>
      </c>
      <c r="BB8" s="51"/>
      <c r="BC8" s="51"/>
      <c r="BD8" s="51"/>
      <c r="BE8" s="51"/>
      <c r="BF8" s="51"/>
      <c r="BG8" s="51"/>
      <c r="BH8" s="132" t="s">
        <v>727</v>
      </c>
      <c r="BI8" s="132" t="s">
        <v>727</v>
      </c>
      <c r="BJ8" s="132" t="s">
        <v>740</v>
      </c>
      <c r="BK8" s="132" t="s">
        <v>740</v>
      </c>
      <c r="BL8" s="132">
        <v>2</v>
      </c>
      <c r="BM8" s="135">
        <v>7.6923076923076925</v>
      </c>
      <c r="BN8" s="132">
        <v>1</v>
      </c>
      <c r="BO8" s="135">
        <v>3.8461538461538463</v>
      </c>
      <c r="BP8" s="132">
        <v>0</v>
      </c>
      <c r="BQ8" s="135">
        <v>0</v>
      </c>
      <c r="BR8" s="132">
        <v>23</v>
      </c>
      <c r="BS8" s="135">
        <v>88.46153846153847</v>
      </c>
      <c r="BT8" s="132">
        <v>26</v>
      </c>
      <c r="BU8" s="2"/>
      <c r="BV8" s="3"/>
      <c r="BW8" s="3"/>
      <c r="BX8" s="3"/>
      <c r="BY8" s="3"/>
    </row>
    <row r="9" spans="1:77" ht="41.45" customHeight="1">
      <c r="A9" s="14" t="s">
        <v>218</v>
      </c>
      <c r="C9" s="15"/>
      <c r="D9" s="15" t="s">
        <v>64</v>
      </c>
      <c r="E9" s="93">
        <v>162</v>
      </c>
      <c r="F9" s="81">
        <v>100</v>
      </c>
      <c r="G9" s="112" t="s">
        <v>263</v>
      </c>
      <c r="H9" s="15"/>
      <c r="I9" s="16" t="s">
        <v>218</v>
      </c>
      <c r="J9" s="66"/>
      <c r="K9" s="66"/>
      <c r="L9" s="114" t="s">
        <v>474</v>
      </c>
      <c r="M9" s="94">
        <v>1</v>
      </c>
      <c r="N9" s="95">
        <v>4855.7880859375</v>
      </c>
      <c r="O9" s="95">
        <v>3964.309326171875</v>
      </c>
      <c r="P9" s="77"/>
      <c r="Q9" s="96"/>
      <c r="R9" s="96"/>
      <c r="S9" s="97"/>
      <c r="T9" s="51">
        <v>0</v>
      </c>
      <c r="U9" s="51">
        <v>1</v>
      </c>
      <c r="V9" s="52">
        <v>0</v>
      </c>
      <c r="W9" s="52">
        <v>0.142857</v>
      </c>
      <c r="X9" s="52">
        <v>2E-06</v>
      </c>
      <c r="Y9" s="52">
        <v>0.595224</v>
      </c>
      <c r="Z9" s="52">
        <v>0</v>
      </c>
      <c r="AA9" s="52">
        <v>0</v>
      </c>
      <c r="AB9" s="82">
        <v>9</v>
      </c>
      <c r="AC9" s="82"/>
      <c r="AD9" s="98"/>
      <c r="AE9" s="85" t="s">
        <v>356</v>
      </c>
      <c r="AF9" s="85">
        <v>95</v>
      </c>
      <c r="AG9" s="85">
        <v>33</v>
      </c>
      <c r="AH9" s="85">
        <v>417</v>
      </c>
      <c r="AI9" s="85">
        <v>1396</v>
      </c>
      <c r="AJ9" s="85"/>
      <c r="AK9" s="85" t="s">
        <v>377</v>
      </c>
      <c r="AL9" s="85"/>
      <c r="AM9" s="89" t="s">
        <v>411</v>
      </c>
      <c r="AN9" s="85"/>
      <c r="AO9" s="87">
        <v>43354.591875</v>
      </c>
      <c r="AP9" s="89" t="s">
        <v>425</v>
      </c>
      <c r="AQ9" s="85" t="b">
        <v>0</v>
      </c>
      <c r="AR9" s="85" t="b">
        <v>0</v>
      </c>
      <c r="AS9" s="85" t="b">
        <v>1</v>
      </c>
      <c r="AT9" s="85"/>
      <c r="AU9" s="85">
        <v>0</v>
      </c>
      <c r="AV9" s="89" t="s">
        <v>438</v>
      </c>
      <c r="AW9" s="85" t="b">
        <v>0</v>
      </c>
      <c r="AX9" s="85" t="s">
        <v>446</v>
      </c>
      <c r="AY9" s="89" t="s">
        <v>453</v>
      </c>
      <c r="AZ9" s="85" t="s">
        <v>66</v>
      </c>
      <c r="BA9" s="85" t="str">
        <f>REPLACE(INDEX(GroupVertices[Group],MATCH(Vertices[[#This Row],[Vertex]],GroupVertices[Vertex],0)),1,1,"")</f>
        <v>2</v>
      </c>
      <c r="BB9" s="51"/>
      <c r="BC9" s="51"/>
      <c r="BD9" s="51"/>
      <c r="BE9" s="51"/>
      <c r="BF9" s="51"/>
      <c r="BG9" s="51"/>
      <c r="BH9" s="132" t="s">
        <v>727</v>
      </c>
      <c r="BI9" s="132" t="s">
        <v>727</v>
      </c>
      <c r="BJ9" s="132" t="s">
        <v>740</v>
      </c>
      <c r="BK9" s="132" t="s">
        <v>740</v>
      </c>
      <c r="BL9" s="132">
        <v>2</v>
      </c>
      <c r="BM9" s="135">
        <v>7.6923076923076925</v>
      </c>
      <c r="BN9" s="132">
        <v>1</v>
      </c>
      <c r="BO9" s="135">
        <v>3.8461538461538463</v>
      </c>
      <c r="BP9" s="132">
        <v>0</v>
      </c>
      <c r="BQ9" s="135">
        <v>0</v>
      </c>
      <c r="BR9" s="132">
        <v>23</v>
      </c>
      <c r="BS9" s="135">
        <v>88.46153846153847</v>
      </c>
      <c r="BT9" s="132">
        <v>26</v>
      </c>
      <c r="BU9" s="2"/>
      <c r="BV9" s="3"/>
      <c r="BW9" s="3"/>
      <c r="BX9" s="3"/>
      <c r="BY9" s="3"/>
    </row>
    <row r="10" spans="1:77" ht="41.45" customHeight="1">
      <c r="A10" s="14" t="s">
        <v>219</v>
      </c>
      <c r="C10" s="15"/>
      <c r="D10" s="15" t="s">
        <v>64</v>
      </c>
      <c r="E10" s="93">
        <v>175.22855181880576</v>
      </c>
      <c r="F10" s="81">
        <v>99.98829313977991</v>
      </c>
      <c r="G10" s="112" t="s">
        <v>264</v>
      </c>
      <c r="H10" s="15"/>
      <c r="I10" s="16" t="s">
        <v>219</v>
      </c>
      <c r="J10" s="66"/>
      <c r="K10" s="66"/>
      <c r="L10" s="114" t="s">
        <v>475</v>
      </c>
      <c r="M10" s="94">
        <v>4.901506282681652</v>
      </c>
      <c r="N10" s="95">
        <v>4348.16845703125</v>
      </c>
      <c r="O10" s="95">
        <v>2796.779052734375</v>
      </c>
      <c r="P10" s="77"/>
      <c r="Q10" s="96"/>
      <c r="R10" s="96"/>
      <c r="S10" s="97"/>
      <c r="T10" s="51">
        <v>1</v>
      </c>
      <c r="U10" s="51">
        <v>1</v>
      </c>
      <c r="V10" s="52">
        <v>0</v>
      </c>
      <c r="W10" s="52">
        <v>0</v>
      </c>
      <c r="X10" s="52">
        <v>0</v>
      </c>
      <c r="Y10" s="52">
        <v>0.999975</v>
      </c>
      <c r="Z10" s="52">
        <v>0</v>
      </c>
      <c r="AA10" s="52" t="s">
        <v>782</v>
      </c>
      <c r="AB10" s="82">
        <v>10</v>
      </c>
      <c r="AC10" s="82"/>
      <c r="AD10" s="98"/>
      <c r="AE10" s="85" t="s">
        <v>357</v>
      </c>
      <c r="AF10" s="85">
        <v>467</v>
      </c>
      <c r="AG10" s="85">
        <v>148</v>
      </c>
      <c r="AH10" s="85">
        <v>21296</v>
      </c>
      <c r="AI10" s="85">
        <v>2220</v>
      </c>
      <c r="AJ10" s="85"/>
      <c r="AK10" s="85" t="s">
        <v>378</v>
      </c>
      <c r="AL10" s="85" t="s">
        <v>390</v>
      </c>
      <c r="AM10" s="85"/>
      <c r="AN10" s="85"/>
      <c r="AO10" s="87">
        <v>39921.43666666667</v>
      </c>
      <c r="AP10" s="85"/>
      <c r="AQ10" s="85" t="b">
        <v>0</v>
      </c>
      <c r="AR10" s="85" t="b">
        <v>0</v>
      </c>
      <c r="AS10" s="85" t="b">
        <v>0</v>
      </c>
      <c r="AT10" s="85"/>
      <c r="AU10" s="85">
        <v>9</v>
      </c>
      <c r="AV10" s="89" t="s">
        <v>440</v>
      </c>
      <c r="AW10" s="85" t="b">
        <v>0</v>
      </c>
      <c r="AX10" s="85" t="s">
        <v>446</v>
      </c>
      <c r="AY10" s="89" t="s">
        <v>454</v>
      </c>
      <c r="AZ10" s="85" t="s">
        <v>66</v>
      </c>
      <c r="BA10" s="85" t="str">
        <f>REPLACE(INDEX(GroupVertices[Group],MATCH(Vertices[[#This Row],[Vertex]],GroupVertices[Vertex],0)),1,1,"")</f>
        <v>3</v>
      </c>
      <c r="BB10" s="51" t="s">
        <v>248</v>
      </c>
      <c r="BC10" s="51" t="s">
        <v>248</v>
      </c>
      <c r="BD10" s="51" t="s">
        <v>253</v>
      </c>
      <c r="BE10" s="51" t="s">
        <v>253</v>
      </c>
      <c r="BF10" s="51"/>
      <c r="BG10" s="51"/>
      <c r="BH10" s="132" t="s">
        <v>729</v>
      </c>
      <c r="BI10" s="132" t="s">
        <v>729</v>
      </c>
      <c r="BJ10" s="132" t="s">
        <v>742</v>
      </c>
      <c r="BK10" s="132" t="s">
        <v>742</v>
      </c>
      <c r="BL10" s="132">
        <v>0</v>
      </c>
      <c r="BM10" s="135">
        <v>0</v>
      </c>
      <c r="BN10" s="132">
        <v>1</v>
      </c>
      <c r="BO10" s="135">
        <v>7.6923076923076925</v>
      </c>
      <c r="BP10" s="132">
        <v>0</v>
      </c>
      <c r="BQ10" s="135">
        <v>0</v>
      </c>
      <c r="BR10" s="132">
        <v>12</v>
      </c>
      <c r="BS10" s="135">
        <v>92.3076923076923</v>
      </c>
      <c r="BT10" s="132">
        <v>13</v>
      </c>
      <c r="BU10" s="2"/>
      <c r="BV10" s="3"/>
      <c r="BW10" s="3"/>
      <c r="BX10" s="3"/>
      <c r="BY10" s="3"/>
    </row>
    <row r="11" spans="1:77" ht="41.45" customHeight="1">
      <c r="A11" s="14" t="s">
        <v>220</v>
      </c>
      <c r="C11" s="15"/>
      <c r="D11" s="15" t="s">
        <v>64</v>
      </c>
      <c r="E11" s="93">
        <v>458.89471516815377</v>
      </c>
      <c r="F11" s="81">
        <v>99.7372573371474</v>
      </c>
      <c r="G11" s="112" t="s">
        <v>265</v>
      </c>
      <c r="H11" s="15"/>
      <c r="I11" s="16" t="s">
        <v>220</v>
      </c>
      <c r="J11" s="66"/>
      <c r="K11" s="66"/>
      <c r="L11" s="114" t="s">
        <v>476</v>
      </c>
      <c r="M11" s="94">
        <v>88.56337144001168</v>
      </c>
      <c r="N11" s="95">
        <v>8501.423828125</v>
      </c>
      <c r="O11" s="95">
        <v>4281.9248046875</v>
      </c>
      <c r="P11" s="77"/>
      <c r="Q11" s="96"/>
      <c r="R11" s="96"/>
      <c r="S11" s="97"/>
      <c r="T11" s="51">
        <v>0</v>
      </c>
      <c r="U11" s="51">
        <v>1</v>
      </c>
      <c r="V11" s="52">
        <v>0</v>
      </c>
      <c r="W11" s="52">
        <v>1</v>
      </c>
      <c r="X11" s="52">
        <v>0</v>
      </c>
      <c r="Y11" s="52">
        <v>0.999975</v>
      </c>
      <c r="Z11" s="52">
        <v>0</v>
      </c>
      <c r="AA11" s="52">
        <v>0</v>
      </c>
      <c r="AB11" s="82">
        <v>11</v>
      </c>
      <c r="AC11" s="82"/>
      <c r="AD11" s="98"/>
      <c r="AE11" s="85" t="s">
        <v>358</v>
      </c>
      <c r="AF11" s="85">
        <v>686</v>
      </c>
      <c r="AG11" s="85">
        <v>2614</v>
      </c>
      <c r="AH11" s="85">
        <v>14103</v>
      </c>
      <c r="AI11" s="85">
        <v>38168</v>
      </c>
      <c r="AJ11" s="85"/>
      <c r="AK11" s="85" t="s">
        <v>379</v>
      </c>
      <c r="AL11" s="85" t="s">
        <v>395</v>
      </c>
      <c r="AM11" s="85"/>
      <c r="AN11" s="85"/>
      <c r="AO11" s="87">
        <v>42333.21895833333</v>
      </c>
      <c r="AP11" s="89" t="s">
        <v>426</v>
      </c>
      <c r="AQ11" s="85" t="b">
        <v>1</v>
      </c>
      <c r="AR11" s="85" t="b">
        <v>0</v>
      </c>
      <c r="AS11" s="85" t="b">
        <v>0</v>
      </c>
      <c r="AT11" s="85"/>
      <c r="AU11" s="85">
        <v>4</v>
      </c>
      <c r="AV11" s="89" t="s">
        <v>438</v>
      </c>
      <c r="AW11" s="85" t="b">
        <v>0</v>
      </c>
      <c r="AX11" s="85" t="s">
        <v>446</v>
      </c>
      <c r="AY11" s="89" t="s">
        <v>455</v>
      </c>
      <c r="AZ11" s="85" t="s">
        <v>66</v>
      </c>
      <c r="BA11" s="85" t="str">
        <f>REPLACE(INDEX(GroupVertices[Group],MATCH(Vertices[[#This Row],[Vertex]],GroupVertices[Vertex],0)),1,1,"")</f>
        <v>5</v>
      </c>
      <c r="BB11" s="51"/>
      <c r="BC11" s="51"/>
      <c r="BD11" s="51"/>
      <c r="BE11" s="51"/>
      <c r="BF11" s="51"/>
      <c r="BG11" s="51"/>
      <c r="BH11" s="132" t="s">
        <v>730</v>
      </c>
      <c r="BI11" s="132" t="s">
        <v>730</v>
      </c>
      <c r="BJ11" s="132" t="s">
        <v>743</v>
      </c>
      <c r="BK11" s="132" t="s">
        <v>743</v>
      </c>
      <c r="BL11" s="132">
        <v>0</v>
      </c>
      <c r="BM11" s="135">
        <v>0</v>
      </c>
      <c r="BN11" s="132">
        <v>1</v>
      </c>
      <c r="BO11" s="135">
        <v>2.5641025641025643</v>
      </c>
      <c r="BP11" s="132">
        <v>0</v>
      </c>
      <c r="BQ11" s="135">
        <v>0</v>
      </c>
      <c r="BR11" s="132">
        <v>38</v>
      </c>
      <c r="BS11" s="135">
        <v>97.43589743589743</v>
      </c>
      <c r="BT11" s="132">
        <v>39</v>
      </c>
      <c r="BU11" s="2"/>
      <c r="BV11" s="3"/>
      <c r="BW11" s="3"/>
      <c r="BX11" s="3"/>
      <c r="BY11" s="3"/>
    </row>
    <row r="12" spans="1:77" ht="41.45" customHeight="1">
      <c r="A12" s="14" t="s">
        <v>232</v>
      </c>
      <c r="C12" s="15"/>
      <c r="D12" s="15" t="s">
        <v>64</v>
      </c>
      <c r="E12" s="93">
        <v>193.28840082361015</v>
      </c>
      <c r="F12" s="81">
        <v>99.97231073060988</v>
      </c>
      <c r="G12" s="112" t="s">
        <v>444</v>
      </c>
      <c r="H12" s="15"/>
      <c r="I12" s="16" t="s">
        <v>232</v>
      </c>
      <c r="J12" s="66"/>
      <c r="K12" s="66"/>
      <c r="L12" s="114" t="s">
        <v>477</v>
      </c>
      <c r="M12" s="94">
        <v>10.227910512081818</v>
      </c>
      <c r="N12" s="95">
        <v>8501.423828125</v>
      </c>
      <c r="O12" s="95">
        <v>5717.0751953125</v>
      </c>
      <c r="P12" s="77"/>
      <c r="Q12" s="96"/>
      <c r="R12" s="96"/>
      <c r="S12" s="97"/>
      <c r="T12" s="51">
        <v>1</v>
      </c>
      <c r="U12" s="51">
        <v>0</v>
      </c>
      <c r="V12" s="52">
        <v>0</v>
      </c>
      <c r="W12" s="52">
        <v>1</v>
      </c>
      <c r="X12" s="52">
        <v>0</v>
      </c>
      <c r="Y12" s="52">
        <v>0.999975</v>
      </c>
      <c r="Z12" s="52">
        <v>0</v>
      </c>
      <c r="AA12" s="52">
        <v>0</v>
      </c>
      <c r="AB12" s="82">
        <v>12</v>
      </c>
      <c r="AC12" s="82"/>
      <c r="AD12" s="98"/>
      <c r="AE12" s="85" t="s">
        <v>359</v>
      </c>
      <c r="AF12" s="85">
        <v>5002</v>
      </c>
      <c r="AG12" s="85">
        <v>305</v>
      </c>
      <c r="AH12" s="85">
        <v>30019</v>
      </c>
      <c r="AI12" s="85">
        <v>27015</v>
      </c>
      <c r="AJ12" s="85"/>
      <c r="AK12" s="85" t="s">
        <v>380</v>
      </c>
      <c r="AL12" s="85" t="s">
        <v>396</v>
      </c>
      <c r="AM12" s="85"/>
      <c r="AN12" s="85"/>
      <c r="AO12" s="87">
        <v>40628.86002314815</v>
      </c>
      <c r="AP12" s="85"/>
      <c r="AQ12" s="85" t="b">
        <v>1</v>
      </c>
      <c r="AR12" s="85" t="b">
        <v>0</v>
      </c>
      <c r="AS12" s="85" t="b">
        <v>0</v>
      </c>
      <c r="AT12" s="85"/>
      <c r="AU12" s="85">
        <v>0</v>
      </c>
      <c r="AV12" s="89" t="s">
        <v>438</v>
      </c>
      <c r="AW12" s="85" t="b">
        <v>0</v>
      </c>
      <c r="AX12" s="85" t="s">
        <v>446</v>
      </c>
      <c r="AY12" s="89" t="s">
        <v>456</v>
      </c>
      <c r="AZ12" s="85" t="s">
        <v>65</v>
      </c>
      <c r="BA12" s="85" t="str">
        <f>REPLACE(INDEX(GroupVertices[Group],MATCH(Vertices[[#This Row],[Vertex]],GroupVertices[Vertex],0)),1,1,"")</f>
        <v>5</v>
      </c>
      <c r="BB12" s="51"/>
      <c r="BC12" s="51"/>
      <c r="BD12" s="51"/>
      <c r="BE12" s="51"/>
      <c r="BF12" s="51"/>
      <c r="BG12" s="51"/>
      <c r="BH12" s="51"/>
      <c r="BI12" s="51"/>
      <c r="BJ12" s="51"/>
      <c r="BK12" s="51"/>
      <c r="BL12" s="51"/>
      <c r="BM12" s="52"/>
      <c r="BN12" s="51"/>
      <c r="BO12" s="52"/>
      <c r="BP12" s="51"/>
      <c r="BQ12" s="52"/>
      <c r="BR12" s="51"/>
      <c r="BS12" s="52"/>
      <c r="BT12" s="51"/>
      <c r="BU12" s="2"/>
      <c r="BV12" s="3"/>
      <c r="BW12" s="3"/>
      <c r="BX12" s="3"/>
      <c r="BY12" s="3"/>
    </row>
    <row r="13" spans="1:77" ht="41.45" customHeight="1">
      <c r="A13" s="14" t="s">
        <v>221</v>
      </c>
      <c r="C13" s="15"/>
      <c r="D13" s="15" t="s">
        <v>64</v>
      </c>
      <c r="E13" s="93">
        <v>167.40645161290323</v>
      </c>
      <c r="F13" s="81">
        <v>99.99521545712744</v>
      </c>
      <c r="G13" s="112" t="s">
        <v>266</v>
      </c>
      <c r="H13" s="15"/>
      <c r="I13" s="16" t="s">
        <v>221</v>
      </c>
      <c r="J13" s="66"/>
      <c r="K13" s="66"/>
      <c r="L13" s="114" t="s">
        <v>478</v>
      </c>
      <c r="M13" s="94">
        <v>2.5945286546611968</v>
      </c>
      <c r="N13" s="95">
        <v>2311.1279296875</v>
      </c>
      <c r="O13" s="95">
        <v>421.1341857910156</v>
      </c>
      <c r="P13" s="77"/>
      <c r="Q13" s="96"/>
      <c r="R13" s="96"/>
      <c r="S13" s="97"/>
      <c r="T13" s="51">
        <v>0</v>
      </c>
      <c r="U13" s="51">
        <v>1</v>
      </c>
      <c r="V13" s="52">
        <v>0</v>
      </c>
      <c r="W13" s="52">
        <v>0.090909</v>
      </c>
      <c r="X13" s="52">
        <v>0.11111</v>
      </c>
      <c r="Y13" s="52">
        <v>0.578499</v>
      </c>
      <c r="Z13" s="52">
        <v>0</v>
      </c>
      <c r="AA13" s="52">
        <v>0</v>
      </c>
      <c r="AB13" s="82">
        <v>13</v>
      </c>
      <c r="AC13" s="82"/>
      <c r="AD13" s="98"/>
      <c r="AE13" s="85" t="s">
        <v>360</v>
      </c>
      <c r="AF13" s="85">
        <v>131</v>
      </c>
      <c r="AG13" s="85">
        <v>80</v>
      </c>
      <c r="AH13" s="85">
        <v>5657</v>
      </c>
      <c r="AI13" s="85">
        <v>21807</v>
      </c>
      <c r="AJ13" s="85"/>
      <c r="AK13" s="85" t="s">
        <v>381</v>
      </c>
      <c r="AL13" s="85" t="s">
        <v>397</v>
      </c>
      <c r="AM13" s="89" t="s">
        <v>412</v>
      </c>
      <c r="AN13" s="85"/>
      <c r="AO13" s="87">
        <v>43091.32240740741</v>
      </c>
      <c r="AP13" s="89" t="s">
        <v>427</v>
      </c>
      <c r="AQ13" s="85" t="b">
        <v>1</v>
      </c>
      <c r="AR13" s="85" t="b">
        <v>0</v>
      </c>
      <c r="AS13" s="85" t="b">
        <v>0</v>
      </c>
      <c r="AT13" s="85"/>
      <c r="AU13" s="85">
        <v>1</v>
      </c>
      <c r="AV13" s="85"/>
      <c r="AW13" s="85" t="b">
        <v>0</v>
      </c>
      <c r="AX13" s="85" t="s">
        <v>446</v>
      </c>
      <c r="AY13" s="89" t="s">
        <v>457</v>
      </c>
      <c r="AZ13" s="85" t="s">
        <v>66</v>
      </c>
      <c r="BA13" s="85" t="str">
        <f>REPLACE(INDEX(GroupVertices[Group],MATCH(Vertices[[#This Row],[Vertex]],GroupVertices[Vertex],0)),1,1,"")</f>
        <v>1</v>
      </c>
      <c r="BB13" s="51"/>
      <c r="BC13" s="51"/>
      <c r="BD13" s="51"/>
      <c r="BE13" s="51"/>
      <c r="BF13" s="51"/>
      <c r="BG13" s="51"/>
      <c r="BH13" s="132" t="s">
        <v>731</v>
      </c>
      <c r="BI13" s="132" t="s">
        <v>731</v>
      </c>
      <c r="BJ13" s="132" t="s">
        <v>744</v>
      </c>
      <c r="BK13" s="132" t="s">
        <v>744</v>
      </c>
      <c r="BL13" s="132">
        <v>1</v>
      </c>
      <c r="BM13" s="135">
        <v>4.761904761904762</v>
      </c>
      <c r="BN13" s="132">
        <v>0</v>
      </c>
      <c r="BO13" s="135">
        <v>0</v>
      </c>
      <c r="BP13" s="132">
        <v>0</v>
      </c>
      <c r="BQ13" s="135">
        <v>0</v>
      </c>
      <c r="BR13" s="132">
        <v>20</v>
      </c>
      <c r="BS13" s="135">
        <v>95.23809523809524</v>
      </c>
      <c r="BT13" s="132">
        <v>21</v>
      </c>
      <c r="BU13" s="2"/>
      <c r="BV13" s="3"/>
      <c r="BW13" s="3"/>
      <c r="BX13" s="3"/>
      <c r="BY13" s="3"/>
    </row>
    <row r="14" spans="1:77" ht="41.45" customHeight="1">
      <c r="A14" s="14" t="s">
        <v>226</v>
      </c>
      <c r="C14" s="15"/>
      <c r="D14" s="15" t="s">
        <v>64</v>
      </c>
      <c r="E14" s="93">
        <v>186.27151681537407</v>
      </c>
      <c r="F14" s="81">
        <v>99.97852045646574</v>
      </c>
      <c r="G14" s="112" t="s">
        <v>271</v>
      </c>
      <c r="H14" s="15"/>
      <c r="I14" s="16" t="s">
        <v>226</v>
      </c>
      <c r="J14" s="66"/>
      <c r="K14" s="66"/>
      <c r="L14" s="114" t="s">
        <v>479</v>
      </c>
      <c r="M14" s="94">
        <v>8.158415875181117</v>
      </c>
      <c r="N14" s="95">
        <v>1731.469970703125</v>
      </c>
      <c r="O14" s="95">
        <v>4999.49462890625</v>
      </c>
      <c r="P14" s="77"/>
      <c r="Q14" s="96"/>
      <c r="R14" s="96"/>
      <c r="S14" s="97"/>
      <c r="T14" s="51">
        <v>7</v>
      </c>
      <c r="U14" s="51">
        <v>1</v>
      </c>
      <c r="V14" s="52">
        <v>30</v>
      </c>
      <c r="W14" s="52">
        <v>0.166667</v>
      </c>
      <c r="X14" s="52">
        <v>0.33333</v>
      </c>
      <c r="Y14" s="52">
        <v>3.528833</v>
      </c>
      <c r="Z14" s="52">
        <v>0</v>
      </c>
      <c r="AA14" s="52">
        <v>0</v>
      </c>
      <c r="AB14" s="82">
        <v>14</v>
      </c>
      <c r="AC14" s="82"/>
      <c r="AD14" s="98"/>
      <c r="AE14" s="85" t="s">
        <v>361</v>
      </c>
      <c r="AF14" s="85">
        <v>274</v>
      </c>
      <c r="AG14" s="85">
        <v>244</v>
      </c>
      <c r="AH14" s="85">
        <v>17043</v>
      </c>
      <c r="AI14" s="85">
        <v>17963</v>
      </c>
      <c r="AJ14" s="85"/>
      <c r="AK14" s="85" t="s">
        <v>382</v>
      </c>
      <c r="AL14" s="85" t="s">
        <v>398</v>
      </c>
      <c r="AM14" s="85"/>
      <c r="AN14" s="85"/>
      <c r="AO14" s="87">
        <v>42764.906956018516</v>
      </c>
      <c r="AP14" s="89" t="s">
        <v>428</v>
      </c>
      <c r="AQ14" s="85" t="b">
        <v>0</v>
      </c>
      <c r="AR14" s="85" t="b">
        <v>0</v>
      </c>
      <c r="AS14" s="85" t="b">
        <v>0</v>
      </c>
      <c r="AT14" s="85"/>
      <c r="AU14" s="85">
        <v>1</v>
      </c>
      <c r="AV14" s="89" t="s">
        <v>438</v>
      </c>
      <c r="AW14" s="85" t="b">
        <v>0</v>
      </c>
      <c r="AX14" s="85" t="s">
        <v>446</v>
      </c>
      <c r="AY14" s="89" t="s">
        <v>458</v>
      </c>
      <c r="AZ14" s="85" t="s">
        <v>66</v>
      </c>
      <c r="BA14" s="85" t="str">
        <f>REPLACE(INDEX(GroupVertices[Group],MATCH(Vertices[[#This Row],[Vertex]],GroupVertices[Vertex],0)),1,1,"")</f>
        <v>1</v>
      </c>
      <c r="BB14" s="51"/>
      <c r="BC14" s="51"/>
      <c r="BD14" s="51"/>
      <c r="BE14" s="51"/>
      <c r="BF14" s="51"/>
      <c r="BG14" s="51"/>
      <c r="BH14" s="132" t="s">
        <v>732</v>
      </c>
      <c r="BI14" s="132" t="s">
        <v>732</v>
      </c>
      <c r="BJ14" s="132" t="s">
        <v>683</v>
      </c>
      <c r="BK14" s="132" t="s">
        <v>683</v>
      </c>
      <c r="BL14" s="132">
        <v>3</v>
      </c>
      <c r="BM14" s="135">
        <v>7.142857142857143</v>
      </c>
      <c r="BN14" s="132">
        <v>0</v>
      </c>
      <c r="BO14" s="135">
        <v>0</v>
      </c>
      <c r="BP14" s="132">
        <v>0</v>
      </c>
      <c r="BQ14" s="135">
        <v>0</v>
      </c>
      <c r="BR14" s="132">
        <v>39</v>
      </c>
      <c r="BS14" s="135">
        <v>92.85714285714286</v>
      </c>
      <c r="BT14" s="132">
        <v>42</v>
      </c>
      <c r="BU14" s="2"/>
      <c r="BV14" s="3"/>
      <c r="BW14" s="3"/>
      <c r="BX14" s="3"/>
      <c r="BY14" s="3"/>
    </row>
    <row r="15" spans="1:77" ht="41.45" customHeight="1">
      <c r="A15" s="14" t="s">
        <v>222</v>
      </c>
      <c r="C15" s="15"/>
      <c r="D15" s="15" t="s">
        <v>64</v>
      </c>
      <c r="E15" s="93">
        <v>186.61660947151682</v>
      </c>
      <c r="F15" s="81">
        <v>99.97821506011218</v>
      </c>
      <c r="G15" s="112" t="s">
        <v>267</v>
      </c>
      <c r="H15" s="15"/>
      <c r="I15" s="16" t="s">
        <v>222</v>
      </c>
      <c r="J15" s="66"/>
      <c r="K15" s="66"/>
      <c r="L15" s="114" t="s">
        <v>480</v>
      </c>
      <c r="M15" s="94">
        <v>8.260194299946725</v>
      </c>
      <c r="N15" s="95">
        <v>774.55029296875</v>
      </c>
      <c r="O15" s="95">
        <v>1055.96630859375</v>
      </c>
      <c r="P15" s="77"/>
      <c r="Q15" s="96"/>
      <c r="R15" s="96"/>
      <c r="S15" s="97"/>
      <c r="T15" s="51">
        <v>0</v>
      </c>
      <c r="U15" s="51">
        <v>1</v>
      </c>
      <c r="V15" s="52">
        <v>0</v>
      </c>
      <c r="W15" s="52">
        <v>0.090909</v>
      </c>
      <c r="X15" s="52">
        <v>0.11111</v>
      </c>
      <c r="Y15" s="52">
        <v>0.578499</v>
      </c>
      <c r="Z15" s="52">
        <v>0</v>
      </c>
      <c r="AA15" s="52">
        <v>0</v>
      </c>
      <c r="AB15" s="82">
        <v>15</v>
      </c>
      <c r="AC15" s="82"/>
      <c r="AD15" s="98"/>
      <c r="AE15" s="85" t="s">
        <v>362</v>
      </c>
      <c r="AF15" s="85">
        <v>426</v>
      </c>
      <c r="AG15" s="85">
        <v>247</v>
      </c>
      <c r="AH15" s="85">
        <v>3369</v>
      </c>
      <c r="AI15" s="85">
        <v>1636</v>
      </c>
      <c r="AJ15" s="85"/>
      <c r="AK15" s="85"/>
      <c r="AL15" s="85" t="s">
        <v>399</v>
      </c>
      <c r="AM15" s="85"/>
      <c r="AN15" s="85"/>
      <c r="AO15" s="87">
        <v>40866.69605324074</v>
      </c>
      <c r="AP15" s="89" t="s">
        <v>429</v>
      </c>
      <c r="AQ15" s="85" t="b">
        <v>1</v>
      </c>
      <c r="AR15" s="85" t="b">
        <v>0</v>
      </c>
      <c r="AS15" s="85" t="b">
        <v>1</v>
      </c>
      <c r="AT15" s="85"/>
      <c r="AU15" s="85">
        <v>0</v>
      </c>
      <c r="AV15" s="89" t="s">
        <v>438</v>
      </c>
      <c r="AW15" s="85" t="b">
        <v>0</v>
      </c>
      <c r="AX15" s="85" t="s">
        <v>446</v>
      </c>
      <c r="AY15" s="89" t="s">
        <v>459</v>
      </c>
      <c r="AZ15" s="85" t="s">
        <v>66</v>
      </c>
      <c r="BA15" s="85" t="str">
        <f>REPLACE(INDEX(GroupVertices[Group],MATCH(Vertices[[#This Row],[Vertex]],GroupVertices[Vertex],0)),1,1,"")</f>
        <v>1</v>
      </c>
      <c r="BB15" s="51"/>
      <c r="BC15" s="51"/>
      <c r="BD15" s="51"/>
      <c r="BE15" s="51"/>
      <c r="BF15" s="51"/>
      <c r="BG15" s="51"/>
      <c r="BH15" s="132" t="s">
        <v>731</v>
      </c>
      <c r="BI15" s="132" t="s">
        <v>731</v>
      </c>
      <c r="BJ15" s="132" t="s">
        <v>744</v>
      </c>
      <c r="BK15" s="132" t="s">
        <v>744</v>
      </c>
      <c r="BL15" s="132">
        <v>1</v>
      </c>
      <c r="BM15" s="135">
        <v>4.761904761904762</v>
      </c>
      <c r="BN15" s="132">
        <v>0</v>
      </c>
      <c r="BO15" s="135">
        <v>0</v>
      </c>
      <c r="BP15" s="132">
        <v>0</v>
      </c>
      <c r="BQ15" s="135">
        <v>0</v>
      </c>
      <c r="BR15" s="132">
        <v>20</v>
      </c>
      <c r="BS15" s="135">
        <v>95.23809523809524</v>
      </c>
      <c r="BT15" s="132">
        <v>21</v>
      </c>
      <c r="BU15" s="2"/>
      <c r="BV15" s="3"/>
      <c r="BW15" s="3"/>
      <c r="BX15" s="3"/>
      <c r="BY15" s="3"/>
    </row>
    <row r="16" spans="1:77" ht="41.45" customHeight="1">
      <c r="A16" s="14" t="s">
        <v>223</v>
      </c>
      <c r="C16" s="15"/>
      <c r="D16" s="15" t="s">
        <v>64</v>
      </c>
      <c r="E16" s="93">
        <v>428.9866849691146</v>
      </c>
      <c r="F16" s="81">
        <v>99.76372502112325</v>
      </c>
      <c r="G16" s="112" t="s">
        <v>268</v>
      </c>
      <c r="H16" s="15"/>
      <c r="I16" s="16" t="s">
        <v>223</v>
      </c>
      <c r="J16" s="66"/>
      <c r="K16" s="66"/>
      <c r="L16" s="114" t="s">
        <v>481</v>
      </c>
      <c r="M16" s="94">
        <v>79.7425746269923</v>
      </c>
      <c r="N16" s="95">
        <v>2688.385986328125</v>
      </c>
      <c r="O16" s="95">
        <v>8943.0302734375</v>
      </c>
      <c r="P16" s="77"/>
      <c r="Q16" s="96"/>
      <c r="R16" s="96"/>
      <c r="S16" s="97"/>
      <c r="T16" s="51">
        <v>0</v>
      </c>
      <c r="U16" s="51">
        <v>1</v>
      </c>
      <c r="V16" s="52">
        <v>0</v>
      </c>
      <c r="W16" s="52">
        <v>0.090909</v>
      </c>
      <c r="X16" s="52">
        <v>0.11111</v>
      </c>
      <c r="Y16" s="52">
        <v>0.578499</v>
      </c>
      <c r="Z16" s="52">
        <v>0</v>
      </c>
      <c r="AA16" s="52">
        <v>0</v>
      </c>
      <c r="AB16" s="82">
        <v>16</v>
      </c>
      <c r="AC16" s="82"/>
      <c r="AD16" s="98"/>
      <c r="AE16" s="85" t="s">
        <v>363</v>
      </c>
      <c r="AF16" s="85">
        <v>866</v>
      </c>
      <c r="AG16" s="85">
        <v>2354</v>
      </c>
      <c r="AH16" s="85">
        <v>117717</v>
      </c>
      <c r="AI16" s="85">
        <v>0</v>
      </c>
      <c r="AJ16" s="85"/>
      <c r="AK16" s="85" t="s">
        <v>383</v>
      </c>
      <c r="AL16" s="85" t="s">
        <v>400</v>
      </c>
      <c r="AM16" s="85"/>
      <c r="AN16" s="85"/>
      <c r="AO16" s="87">
        <v>40450.41540509259</v>
      </c>
      <c r="AP16" s="89" t="s">
        <v>430</v>
      </c>
      <c r="AQ16" s="85" t="b">
        <v>1</v>
      </c>
      <c r="AR16" s="85" t="b">
        <v>0</v>
      </c>
      <c r="AS16" s="85" t="b">
        <v>1</v>
      </c>
      <c r="AT16" s="85"/>
      <c r="AU16" s="85">
        <v>54</v>
      </c>
      <c r="AV16" s="89" t="s">
        <v>438</v>
      </c>
      <c r="AW16" s="85" t="b">
        <v>0</v>
      </c>
      <c r="AX16" s="85" t="s">
        <v>446</v>
      </c>
      <c r="AY16" s="89" t="s">
        <v>460</v>
      </c>
      <c r="AZ16" s="85" t="s">
        <v>66</v>
      </c>
      <c r="BA16" s="85" t="str">
        <f>REPLACE(INDEX(GroupVertices[Group],MATCH(Vertices[[#This Row],[Vertex]],GroupVertices[Vertex],0)),1,1,"")</f>
        <v>1</v>
      </c>
      <c r="BB16" s="51"/>
      <c r="BC16" s="51"/>
      <c r="BD16" s="51"/>
      <c r="BE16" s="51"/>
      <c r="BF16" s="51"/>
      <c r="BG16" s="51"/>
      <c r="BH16" s="132" t="s">
        <v>731</v>
      </c>
      <c r="BI16" s="132" t="s">
        <v>731</v>
      </c>
      <c r="BJ16" s="132" t="s">
        <v>744</v>
      </c>
      <c r="BK16" s="132" t="s">
        <v>744</v>
      </c>
      <c r="BL16" s="132">
        <v>1</v>
      </c>
      <c r="BM16" s="135">
        <v>4.761904761904762</v>
      </c>
      <c r="BN16" s="132">
        <v>0</v>
      </c>
      <c r="BO16" s="135">
        <v>0</v>
      </c>
      <c r="BP16" s="132">
        <v>0</v>
      </c>
      <c r="BQ16" s="135">
        <v>0</v>
      </c>
      <c r="BR16" s="132">
        <v>20</v>
      </c>
      <c r="BS16" s="135">
        <v>95.23809523809524</v>
      </c>
      <c r="BT16" s="132">
        <v>21</v>
      </c>
      <c r="BU16" s="2"/>
      <c r="BV16" s="3"/>
      <c r="BW16" s="3"/>
      <c r="BX16" s="3"/>
      <c r="BY16" s="3"/>
    </row>
    <row r="17" spans="1:77" ht="41.45" customHeight="1">
      <c r="A17" s="14" t="s">
        <v>224</v>
      </c>
      <c r="C17" s="15"/>
      <c r="D17" s="15" t="s">
        <v>64</v>
      </c>
      <c r="E17" s="93">
        <v>241.60137268359642</v>
      </c>
      <c r="F17" s="81">
        <v>99.92955524111042</v>
      </c>
      <c r="G17" s="112" t="s">
        <v>269</v>
      </c>
      <c r="H17" s="15"/>
      <c r="I17" s="16" t="s">
        <v>224</v>
      </c>
      <c r="J17" s="66"/>
      <c r="K17" s="66"/>
      <c r="L17" s="114" t="s">
        <v>482</v>
      </c>
      <c r="M17" s="94">
        <v>24.476889979266982</v>
      </c>
      <c r="N17" s="95">
        <v>3268.029296875</v>
      </c>
      <c r="O17" s="95">
        <v>4296.482421875</v>
      </c>
      <c r="P17" s="77"/>
      <c r="Q17" s="96"/>
      <c r="R17" s="96"/>
      <c r="S17" s="97"/>
      <c r="T17" s="51">
        <v>0</v>
      </c>
      <c r="U17" s="51">
        <v>1</v>
      </c>
      <c r="V17" s="52">
        <v>0</v>
      </c>
      <c r="W17" s="52">
        <v>0.090909</v>
      </c>
      <c r="X17" s="52">
        <v>0.11111</v>
      </c>
      <c r="Y17" s="52">
        <v>0.578499</v>
      </c>
      <c r="Z17" s="52">
        <v>0</v>
      </c>
      <c r="AA17" s="52">
        <v>0</v>
      </c>
      <c r="AB17" s="82">
        <v>17</v>
      </c>
      <c r="AC17" s="82"/>
      <c r="AD17" s="98"/>
      <c r="AE17" s="85" t="s">
        <v>364</v>
      </c>
      <c r="AF17" s="85">
        <v>1246</v>
      </c>
      <c r="AG17" s="85">
        <v>725</v>
      </c>
      <c r="AH17" s="85">
        <v>89878</v>
      </c>
      <c r="AI17" s="85">
        <v>258</v>
      </c>
      <c r="AJ17" s="85"/>
      <c r="AK17" s="85"/>
      <c r="AL17" s="85" t="s">
        <v>401</v>
      </c>
      <c r="AM17" s="85"/>
      <c r="AN17" s="85"/>
      <c r="AO17" s="87">
        <v>40083.224594907406</v>
      </c>
      <c r="AP17" s="89" t="s">
        <v>431</v>
      </c>
      <c r="AQ17" s="85" t="b">
        <v>0</v>
      </c>
      <c r="AR17" s="85" t="b">
        <v>0</v>
      </c>
      <c r="AS17" s="85" t="b">
        <v>1</v>
      </c>
      <c r="AT17" s="85"/>
      <c r="AU17" s="85">
        <v>21</v>
      </c>
      <c r="AV17" s="89" t="s">
        <v>441</v>
      </c>
      <c r="AW17" s="85" t="b">
        <v>0</v>
      </c>
      <c r="AX17" s="85" t="s">
        <v>446</v>
      </c>
      <c r="AY17" s="89" t="s">
        <v>461</v>
      </c>
      <c r="AZ17" s="85" t="s">
        <v>66</v>
      </c>
      <c r="BA17" s="85" t="str">
        <f>REPLACE(INDEX(GroupVertices[Group],MATCH(Vertices[[#This Row],[Vertex]],GroupVertices[Vertex],0)),1,1,"")</f>
        <v>1</v>
      </c>
      <c r="BB17" s="51"/>
      <c r="BC17" s="51"/>
      <c r="BD17" s="51"/>
      <c r="BE17" s="51"/>
      <c r="BF17" s="51"/>
      <c r="BG17" s="51"/>
      <c r="BH17" s="132" t="s">
        <v>731</v>
      </c>
      <c r="BI17" s="132" t="s">
        <v>731</v>
      </c>
      <c r="BJ17" s="132" t="s">
        <v>744</v>
      </c>
      <c r="BK17" s="132" t="s">
        <v>744</v>
      </c>
      <c r="BL17" s="132">
        <v>1</v>
      </c>
      <c r="BM17" s="135">
        <v>4.761904761904762</v>
      </c>
      <c r="BN17" s="132">
        <v>0</v>
      </c>
      <c r="BO17" s="135">
        <v>0</v>
      </c>
      <c r="BP17" s="132">
        <v>0</v>
      </c>
      <c r="BQ17" s="135">
        <v>0</v>
      </c>
      <c r="BR17" s="132">
        <v>20</v>
      </c>
      <c r="BS17" s="135">
        <v>95.23809523809524</v>
      </c>
      <c r="BT17" s="132">
        <v>21</v>
      </c>
      <c r="BU17" s="2"/>
      <c r="BV17" s="3"/>
      <c r="BW17" s="3"/>
      <c r="BX17" s="3"/>
      <c r="BY17" s="3"/>
    </row>
    <row r="18" spans="1:77" ht="41.45" customHeight="1">
      <c r="A18" s="14" t="s">
        <v>225</v>
      </c>
      <c r="C18" s="15"/>
      <c r="D18" s="15" t="s">
        <v>64</v>
      </c>
      <c r="E18" s="93">
        <v>227.56760466712421</v>
      </c>
      <c r="F18" s="81">
        <v>99.94197469282217</v>
      </c>
      <c r="G18" s="112" t="s">
        <v>270</v>
      </c>
      <c r="H18" s="15"/>
      <c r="I18" s="16" t="s">
        <v>225</v>
      </c>
      <c r="J18" s="66"/>
      <c r="K18" s="66"/>
      <c r="L18" s="114" t="s">
        <v>483</v>
      </c>
      <c r="M18" s="94">
        <v>20.337900705465575</v>
      </c>
      <c r="N18" s="95">
        <v>1151.8292236328125</v>
      </c>
      <c r="O18" s="95">
        <v>9535.8115234375</v>
      </c>
      <c r="P18" s="77"/>
      <c r="Q18" s="96"/>
      <c r="R18" s="96"/>
      <c r="S18" s="97"/>
      <c r="T18" s="51">
        <v>0</v>
      </c>
      <c r="U18" s="51">
        <v>1</v>
      </c>
      <c r="V18" s="52">
        <v>0</v>
      </c>
      <c r="W18" s="52">
        <v>0.090909</v>
      </c>
      <c r="X18" s="52">
        <v>0.11111</v>
      </c>
      <c r="Y18" s="52">
        <v>0.578499</v>
      </c>
      <c r="Z18" s="52">
        <v>0</v>
      </c>
      <c r="AA18" s="52">
        <v>0</v>
      </c>
      <c r="AB18" s="82">
        <v>18</v>
      </c>
      <c r="AC18" s="82"/>
      <c r="AD18" s="98"/>
      <c r="AE18" s="85" t="s">
        <v>365</v>
      </c>
      <c r="AF18" s="85">
        <v>109</v>
      </c>
      <c r="AG18" s="85">
        <v>603</v>
      </c>
      <c r="AH18" s="85">
        <v>3020</v>
      </c>
      <c r="AI18" s="85">
        <v>0</v>
      </c>
      <c r="AJ18" s="85"/>
      <c r="AK18" s="85" t="s">
        <v>384</v>
      </c>
      <c r="AL18" s="85" t="s">
        <v>402</v>
      </c>
      <c r="AM18" s="89" t="s">
        <v>413</v>
      </c>
      <c r="AN18" s="85"/>
      <c r="AO18" s="87">
        <v>43252.17354166666</v>
      </c>
      <c r="AP18" s="89" t="s">
        <v>432</v>
      </c>
      <c r="AQ18" s="85" t="b">
        <v>1</v>
      </c>
      <c r="AR18" s="85" t="b">
        <v>0</v>
      </c>
      <c r="AS18" s="85" t="b">
        <v>0</v>
      </c>
      <c r="AT18" s="85"/>
      <c r="AU18" s="85">
        <v>2</v>
      </c>
      <c r="AV18" s="85"/>
      <c r="AW18" s="85" t="b">
        <v>0</v>
      </c>
      <c r="AX18" s="85" t="s">
        <v>446</v>
      </c>
      <c r="AY18" s="89" t="s">
        <v>462</v>
      </c>
      <c r="AZ18" s="85" t="s">
        <v>66</v>
      </c>
      <c r="BA18" s="85" t="str">
        <f>REPLACE(INDEX(GroupVertices[Group],MATCH(Vertices[[#This Row],[Vertex]],GroupVertices[Vertex],0)),1,1,"")</f>
        <v>1</v>
      </c>
      <c r="BB18" s="51"/>
      <c r="BC18" s="51"/>
      <c r="BD18" s="51"/>
      <c r="BE18" s="51"/>
      <c r="BF18" s="51"/>
      <c r="BG18" s="51"/>
      <c r="BH18" s="132" t="s">
        <v>731</v>
      </c>
      <c r="BI18" s="132" t="s">
        <v>731</v>
      </c>
      <c r="BJ18" s="132" t="s">
        <v>744</v>
      </c>
      <c r="BK18" s="132" t="s">
        <v>744</v>
      </c>
      <c r="BL18" s="132">
        <v>1</v>
      </c>
      <c r="BM18" s="135">
        <v>4.761904761904762</v>
      </c>
      <c r="BN18" s="132">
        <v>0</v>
      </c>
      <c r="BO18" s="135">
        <v>0</v>
      </c>
      <c r="BP18" s="132">
        <v>0</v>
      </c>
      <c r="BQ18" s="135">
        <v>0</v>
      </c>
      <c r="BR18" s="132">
        <v>20</v>
      </c>
      <c r="BS18" s="135">
        <v>95.23809523809524</v>
      </c>
      <c r="BT18" s="132">
        <v>21</v>
      </c>
      <c r="BU18" s="2"/>
      <c r="BV18" s="3"/>
      <c r="BW18" s="3"/>
      <c r="BX18" s="3"/>
      <c r="BY18" s="3"/>
    </row>
    <row r="19" spans="1:77" ht="41.45" customHeight="1">
      <c r="A19" s="14" t="s">
        <v>227</v>
      </c>
      <c r="C19" s="15"/>
      <c r="D19" s="15" t="s">
        <v>64</v>
      </c>
      <c r="E19" s="93">
        <v>238.84063143445434</v>
      </c>
      <c r="F19" s="81">
        <v>99.93199841193896</v>
      </c>
      <c r="G19" s="112" t="s">
        <v>272</v>
      </c>
      <c r="H19" s="15"/>
      <c r="I19" s="16" t="s">
        <v>227</v>
      </c>
      <c r="J19" s="66"/>
      <c r="K19" s="66"/>
      <c r="L19" s="114" t="s">
        <v>484</v>
      </c>
      <c r="M19" s="94">
        <v>23.662662581142115</v>
      </c>
      <c r="N19" s="95">
        <v>260.04547119140625</v>
      </c>
      <c r="O19" s="95">
        <v>5702.56689453125</v>
      </c>
      <c r="P19" s="77"/>
      <c r="Q19" s="96"/>
      <c r="R19" s="96"/>
      <c r="S19" s="97"/>
      <c r="T19" s="51">
        <v>0</v>
      </c>
      <c r="U19" s="51">
        <v>1</v>
      </c>
      <c r="V19" s="52">
        <v>0</v>
      </c>
      <c r="W19" s="52">
        <v>0.090909</v>
      </c>
      <c r="X19" s="52">
        <v>0.11111</v>
      </c>
      <c r="Y19" s="52">
        <v>0.578499</v>
      </c>
      <c r="Z19" s="52">
        <v>0</v>
      </c>
      <c r="AA19" s="52">
        <v>0</v>
      </c>
      <c r="AB19" s="82">
        <v>19</v>
      </c>
      <c r="AC19" s="82"/>
      <c r="AD19" s="98"/>
      <c r="AE19" s="85" t="s">
        <v>366</v>
      </c>
      <c r="AF19" s="85">
        <v>1471</v>
      </c>
      <c r="AG19" s="85">
        <v>701</v>
      </c>
      <c r="AH19" s="85">
        <v>1761</v>
      </c>
      <c r="AI19" s="85">
        <v>8115</v>
      </c>
      <c r="AJ19" s="85"/>
      <c r="AK19" s="85" t="s">
        <v>385</v>
      </c>
      <c r="AL19" s="85" t="s">
        <v>403</v>
      </c>
      <c r="AM19" s="89" t="s">
        <v>414</v>
      </c>
      <c r="AN19" s="85"/>
      <c r="AO19" s="87">
        <v>41594.44162037037</v>
      </c>
      <c r="AP19" s="89" t="s">
        <v>433</v>
      </c>
      <c r="AQ19" s="85" t="b">
        <v>1</v>
      </c>
      <c r="AR19" s="85" t="b">
        <v>0</v>
      </c>
      <c r="AS19" s="85" t="b">
        <v>1</v>
      </c>
      <c r="AT19" s="85"/>
      <c r="AU19" s="85">
        <v>19</v>
      </c>
      <c r="AV19" s="89" t="s">
        <v>438</v>
      </c>
      <c r="AW19" s="85" t="b">
        <v>0</v>
      </c>
      <c r="AX19" s="85" t="s">
        <v>446</v>
      </c>
      <c r="AY19" s="89" t="s">
        <v>463</v>
      </c>
      <c r="AZ19" s="85" t="s">
        <v>66</v>
      </c>
      <c r="BA19" s="85" t="str">
        <f>REPLACE(INDEX(GroupVertices[Group],MATCH(Vertices[[#This Row],[Vertex]],GroupVertices[Vertex],0)),1,1,"")</f>
        <v>1</v>
      </c>
      <c r="BB19" s="51"/>
      <c r="BC19" s="51"/>
      <c r="BD19" s="51"/>
      <c r="BE19" s="51"/>
      <c r="BF19" s="51"/>
      <c r="BG19" s="51"/>
      <c r="BH19" s="132" t="s">
        <v>731</v>
      </c>
      <c r="BI19" s="132" t="s">
        <v>731</v>
      </c>
      <c r="BJ19" s="132" t="s">
        <v>744</v>
      </c>
      <c r="BK19" s="132" t="s">
        <v>744</v>
      </c>
      <c r="BL19" s="132">
        <v>1</v>
      </c>
      <c r="BM19" s="135">
        <v>4.761904761904762</v>
      </c>
      <c r="BN19" s="132">
        <v>0</v>
      </c>
      <c r="BO19" s="135">
        <v>0</v>
      </c>
      <c r="BP19" s="132">
        <v>0</v>
      </c>
      <c r="BQ19" s="135">
        <v>0</v>
      </c>
      <c r="BR19" s="132">
        <v>20</v>
      </c>
      <c r="BS19" s="135">
        <v>95.23809523809524</v>
      </c>
      <c r="BT19" s="132">
        <v>21</v>
      </c>
      <c r="BU19" s="2"/>
      <c r="BV19" s="3"/>
      <c r="BW19" s="3"/>
      <c r="BX19" s="3"/>
      <c r="BY19" s="3"/>
    </row>
    <row r="20" spans="1:77" ht="41.45" customHeight="1">
      <c r="A20" s="14" t="s">
        <v>228</v>
      </c>
      <c r="C20" s="15"/>
      <c r="D20" s="15" t="s">
        <v>64</v>
      </c>
      <c r="E20" s="93">
        <v>871.6255319148936</v>
      </c>
      <c r="F20" s="81">
        <v>99.37200329828062</v>
      </c>
      <c r="G20" s="112" t="s">
        <v>445</v>
      </c>
      <c r="H20" s="15"/>
      <c r="I20" s="16" t="s">
        <v>228</v>
      </c>
      <c r="J20" s="66"/>
      <c r="K20" s="66"/>
      <c r="L20" s="114" t="s">
        <v>485</v>
      </c>
      <c r="M20" s="94">
        <v>210.2903674596792</v>
      </c>
      <c r="N20" s="95">
        <v>4348.16845703125</v>
      </c>
      <c r="O20" s="95">
        <v>1167.5302734375</v>
      </c>
      <c r="P20" s="77"/>
      <c r="Q20" s="96"/>
      <c r="R20" s="96"/>
      <c r="S20" s="97"/>
      <c r="T20" s="51">
        <v>1</v>
      </c>
      <c r="U20" s="51">
        <v>1</v>
      </c>
      <c r="V20" s="52">
        <v>0</v>
      </c>
      <c r="W20" s="52">
        <v>0</v>
      </c>
      <c r="X20" s="52">
        <v>0</v>
      </c>
      <c r="Y20" s="52">
        <v>0.999975</v>
      </c>
      <c r="Z20" s="52">
        <v>0</v>
      </c>
      <c r="AA20" s="52" t="s">
        <v>782</v>
      </c>
      <c r="AB20" s="82">
        <v>20</v>
      </c>
      <c r="AC20" s="82"/>
      <c r="AD20" s="98"/>
      <c r="AE20" s="85" t="s">
        <v>367</v>
      </c>
      <c r="AF20" s="85">
        <v>1299</v>
      </c>
      <c r="AG20" s="85">
        <v>6202</v>
      </c>
      <c r="AH20" s="85">
        <v>9412</v>
      </c>
      <c r="AI20" s="85">
        <v>166</v>
      </c>
      <c r="AJ20" s="85"/>
      <c r="AK20" s="85" t="s">
        <v>386</v>
      </c>
      <c r="AL20" s="85" t="s">
        <v>404</v>
      </c>
      <c r="AM20" s="89" t="s">
        <v>415</v>
      </c>
      <c r="AN20" s="85"/>
      <c r="AO20" s="87">
        <v>41008.96083333333</v>
      </c>
      <c r="AP20" s="89" t="s">
        <v>434</v>
      </c>
      <c r="AQ20" s="85" t="b">
        <v>0</v>
      </c>
      <c r="AR20" s="85" t="b">
        <v>0</v>
      </c>
      <c r="AS20" s="85" t="b">
        <v>0</v>
      </c>
      <c r="AT20" s="85"/>
      <c r="AU20" s="85">
        <v>77</v>
      </c>
      <c r="AV20" s="89" t="s">
        <v>439</v>
      </c>
      <c r="AW20" s="85" t="b">
        <v>0</v>
      </c>
      <c r="AX20" s="85" t="s">
        <v>446</v>
      </c>
      <c r="AY20" s="89" t="s">
        <v>464</v>
      </c>
      <c r="AZ20" s="85" t="s">
        <v>66</v>
      </c>
      <c r="BA20" s="85" t="str">
        <f>REPLACE(INDEX(GroupVertices[Group],MATCH(Vertices[[#This Row],[Vertex]],GroupVertices[Vertex],0)),1,1,"")</f>
        <v>3</v>
      </c>
      <c r="BB20" s="51" t="s">
        <v>249</v>
      </c>
      <c r="BC20" s="51" t="s">
        <v>249</v>
      </c>
      <c r="BD20" s="51" t="s">
        <v>252</v>
      </c>
      <c r="BE20" s="51" t="s">
        <v>252</v>
      </c>
      <c r="BF20" s="51"/>
      <c r="BG20" s="51"/>
      <c r="BH20" s="132" t="s">
        <v>733</v>
      </c>
      <c r="BI20" s="132" t="s">
        <v>733</v>
      </c>
      <c r="BJ20" s="132" t="s">
        <v>745</v>
      </c>
      <c r="BK20" s="132" t="s">
        <v>745</v>
      </c>
      <c r="BL20" s="132">
        <v>0</v>
      </c>
      <c r="BM20" s="135">
        <v>0</v>
      </c>
      <c r="BN20" s="132">
        <v>2</v>
      </c>
      <c r="BO20" s="135">
        <v>8.333333333333334</v>
      </c>
      <c r="BP20" s="132">
        <v>0</v>
      </c>
      <c r="BQ20" s="135">
        <v>0</v>
      </c>
      <c r="BR20" s="132">
        <v>22</v>
      </c>
      <c r="BS20" s="135">
        <v>91.66666666666667</v>
      </c>
      <c r="BT20" s="132">
        <v>24</v>
      </c>
      <c r="BU20" s="2"/>
      <c r="BV20" s="3"/>
      <c r="BW20" s="3"/>
      <c r="BX20" s="3"/>
      <c r="BY20" s="3"/>
    </row>
    <row r="21" spans="1:77" ht="41.45" customHeight="1">
      <c r="A21" s="14" t="s">
        <v>229</v>
      </c>
      <c r="C21" s="15"/>
      <c r="D21" s="15" t="s">
        <v>64</v>
      </c>
      <c r="E21" s="93">
        <v>494.5542896362388</v>
      </c>
      <c r="F21" s="81">
        <v>99.70569971394542</v>
      </c>
      <c r="G21" s="112" t="s">
        <v>273</v>
      </c>
      <c r="H21" s="15"/>
      <c r="I21" s="16" t="s">
        <v>229</v>
      </c>
      <c r="J21" s="66"/>
      <c r="K21" s="66"/>
      <c r="L21" s="114" t="s">
        <v>486</v>
      </c>
      <c r="M21" s="94">
        <v>99.08047533245787</v>
      </c>
      <c r="N21" s="95">
        <v>8501.423828125</v>
      </c>
      <c r="O21" s="95">
        <v>1067.540283203125</v>
      </c>
      <c r="P21" s="77"/>
      <c r="Q21" s="96"/>
      <c r="R21" s="96"/>
      <c r="S21" s="97"/>
      <c r="T21" s="51">
        <v>2</v>
      </c>
      <c r="U21" s="51">
        <v>1</v>
      </c>
      <c r="V21" s="52">
        <v>0</v>
      </c>
      <c r="W21" s="52">
        <v>1</v>
      </c>
      <c r="X21" s="52">
        <v>0</v>
      </c>
      <c r="Y21" s="52">
        <v>1.298213</v>
      </c>
      <c r="Z21" s="52">
        <v>0</v>
      </c>
      <c r="AA21" s="52">
        <v>0</v>
      </c>
      <c r="AB21" s="82">
        <v>21</v>
      </c>
      <c r="AC21" s="82"/>
      <c r="AD21" s="98"/>
      <c r="AE21" s="85" t="s">
        <v>368</v>
      </c>
      <c r="AF21" s="85">
        <v>295</v>
      </c>
      <c r="AG21" s="85">
        <v>2924</v>
      </c>
      <c r="AH21" s="85">
        <v>5410</v>
      </c>
      <c r="AI21" s="85">
        <v>87</v>
      </c>
      <c r="AJ21" s="85"/>
      <c r="AK21" s="85" t="s">
        <v>387</v>
      </c>
      <c r="AL21" s="85" t="s">
        <v>405</v>
      </c>
      <c r="AM21" s="89" t="s">
        <v>416</v>
      </c>
      <c r="AN21" s="85"/>
      <c r="AO21" s="87">
        <v>40768.83195601852</v>
      </c>
      <c r="AP21" s="89" t="s">
        <v>435</v>
      </c>
      <c r="AQ21" s="85" t="b">
        <v>0</v>
      </c>
      <c r="AR21" s="85" t="b">
        <v>0</v>
      </c>
      <c r="AS21" s="85" t="b">
        <v>0</v>
      </c>
      <c r="AT21" s="85"/>
      <c r="AU21" s="85">
        <v>61</v>
      </c>
      <c r="AV21" s="89" t="s">
        <v>438</v>
      </c>
      <c r="AW21" s="85" t="b">
        <v>0</v>
      </c>
      <c r="AX21" s="85" t="s">
        <v>446</v>
      </c>
      <c r="AY21" s="89" t="s">
        <v>465</v>
      </c>
      <c r="AZ21" s="85" t="s">
        <v>66</v>
      </c>
      <c r="BA21" s="85" t="str">
        <f>REPLACE(INDEX(GroupVertices[Group],MATCH(Vertices[[#This Row],[Vertex]],GroupVertices[Vertex],0)),1,1,"")</f>
        <v>4</v>
      </c>
      <c r="BB21" s="51" t="s">
        <v>250</v>
      </c>
      <c r="BC21" s="51" t="s">
        <v>250</v>
      </c>
      <c r="BD21" s="51" t="s">
        <v>252</v>
      </c>
      <c r="BE21" s="51" t="s">
        <v>252</v>
      </c>
      <c r="BF21" s="51" t="s">
        <v>255</v>
      </c>
      <c r="BG21" s="51" t="s">
        <v>255</v>
      </c>
      <c r="BH21" s="132" t="s">
        <v>734</v>
      </c>
      <c r="BI21" s="132" t="s">
        <v>734</v>
      </c>
      <c r="BJ21" s="132" t="s">
        <v>686</v>
      </c>
      <c r="BK21" s="132" t="s">
        <v>686</v>
      </c>
      <c r="BL21" s="132">
        <v>0</v>
      </c>
      <c r="BM21" s="135">
        <v>0</v>
      </c>
      <c r="BN21" s="132">
        <v>0</v>
      </c>
      <c r="BO21" s="135">
        <v>0</v>
      </c>
      <c r="BP21" s="132">
        <v>0</v>
      </c>
      <c r="BQ21" s="135">
        <v>0</v>
      </c>
      <c r="BR21" s="132">
        <v>19</v>
      </c>
      <c r="BS21" s="135">
        <v>100</v>
      </c>
      <c r="BT21" s="132">
        <v>19</v>
      </c>
      <c r="BU21" s="2"/>
      <c r="BV21" s="3"/>
      <c r="BW21" s="3"/>
      <c r="BX21" s="3"/>
      <c r="BY21" s="3"/>
    </row>
    <row r="22" spans="1:77" ht="41.45" customHeight="1">
      <c r="A22" s="14" t="s">
        <v>230</v>
      </c>
      <c r="C22" s="15"/>
      <c r="D22" s="15" t="s">
        <v>64</v>
      </c>
      <c r="E22" s="93">
        <v>244.2470830473576</v>
      </c>
      <c r="F22" s="81">
        <v>99.9272138690664</v>
      </c>
      <c r="G22" s="112" t="s">
        <v>274</v>
      </c>
      <c r="H22" s="15"/>
      <c r="I22" s="16" t="s">
        <v>230</v>
      </c>
      <c r="J22" s="66"/>
      <c r="K22" s="66"/>
      <c r="L22" s="114" t="s">
        <v>487</v>
      </c>
      <c r="M22" s="94">
        <v>25.25719123580331</v>
      </c>
      <c r="N22" s="95">
        <v>8501.423828125</v>
      </c>
      <c r="O22" s="95">
        <v>2496.80908203125</v>
      </c>
      <c r="P22" s="77"/>
      <c r="Q22" s="96"/>
      <c r="R22" s="96"/>
      <c r="S22" s="97"/>
      <c r="T22" s="51">
        <v>0</v>
      </c>
      <c r="U22" s="51">
        <v>1</v>
      </c>
      <c r="V22" s="52">
        <v>0</v>
      </c>
      <c r="W22" s="52">
        <v>1</v>
      </c>
      <c r="X22" s="52">
        <v>0</v>
      </c>
      <c r="Y22" s="52">
        <v>0.701738</v>
      </c>
      <c r="Z22" s="52">
        <v>0</v>
      </c>
      <c r="AA22" s="52">
        <v>0</v>
      </c>
      <c r="AB22" s="82">
        <v>22</v>
      </c>
      <c r="AC22" s="82"/>
      <c r="AD22" s="98"/>
      <c r="AE22" s="85" t="s">
        <v>369</v>
      </c>
      <c r="AF22" s="85">
        <v>72</v>
      </c>
      <c r="AG22" s="85">
        <v>748</v>
      </c>
      <c r="AH22" s="85">
        <v>1822</v>
      </c>
      <c r="AI22" s="85">
        <v>127</v>
      </c>
      <c r="AJ22" s="85"/>
      <c r="AK22" s="85" t="s">
        <v>388</v>
      </c>
      <c r="AL22" s="85" t="s">
        <v>406</v>
      </c>
      <c r="AM22" s="89" t="s">
        <v>417</v>
      </c>
      <c r="AN22" s="85"/>
      <c r="AO22" s="87">
        <v>41361.68480324074</v>
      </c>
      <c r="AP22" s="89" t="s">
        <v>436</v>
      </c>
      <c r="AQ22" s="85" t="b">
        <v>0</v>
      </c>
      <c r="AR22" s="85" t="b">
        <v>0</v>
      </c>
      <c r="AS22" s="85" t="b">
        <v>1</v>
      </c>
      <c r="AT22" s="85"/>
      <c r="AU22" s="85">
        <v>14</v>
      </c>
      <c r="AV22" s="89" t="s">
        <v>442</v>
      </c>
      <c r="AW22" s="85" t="b">
        <v>0</v>
      </c>
      <c r="AX22" s="85" t="s">
        <v>446</v>
      </c>
      <c r="AY22" s="89" t="s">
        <v>466</v>
      </c>
      <c r="AZ22" s="85" t="s">
        <v>66</v>
      </c>
      <c r="BA22" s="85" t="str">
        <f>REPLACE(INDEX(GroupVertices[Group],MATCH(Vertices[[#This Row],[Vertex]],GroupVertices[Vertex],0)),1,1,"")</f>
        <v>4</v>
      </c>
      <c r="BB22" s="51"/>
      <c r="BC22" s="51"/>
      <c r="BD22" s="51"/>
      <c r="BE22" s="51"/>
      <c r="BF22" s="51" t="s">
        <v>255</v>
      </c>
      <c r="BG22" s="51" t="s">
        <v>255</v>
      </c>
      <c r="BH22" s="132" t="s">
        <v>735</v>
      </c>
      <c r="BI22" s="132" t="s">
        <v>735</v>
      </c>
      <c r="BJ22" s="132" t="s">
        <v>746</v>
      </c>
      <c r="BK22" s="132" t="s">
        <v>746</v>
      </c>
      <c r="BL22" s="132">
        <v>0</v>
      </c>
      <c r="BM22" s="135">
        <v>0</v>
      </c>
      <c r="BN22" s="132">
        <v>0</v>
      </c>
      <c r="BO22" s="135">
        <v>0</v>
      </c>
      <c r="BP22" s="132">
        <v>0</v>
      </c>
      <c r="BQ22" s="135">
        <v>0</v>
      </c>
      <c r="BR22" s="132">
        <v>22</v>
      </c>
      <c r="BS22" s="135">
        <v>100</v>
      </c>
      <c r="BT22" s="132">
        <v>22</v>
      </c>
      <c r="BU22" s="2"/>
      <c r="BV22" s="3"/>
      <c r="BW22" s="3"/>
      <c r="BX22" s="3"/>
      <c r="BY22" s="3"/>
    </row>
    <row r="23" spans="1:77" ht="41.45" customHeight="1">
      <c r="A23" s="99" t="s">
        <v>231</v>
      </c>
      <c r="C23" s="100"/>
      <c r="D23" s="100" t="s">
        <v>64</v>
      </c>
      <c r="E23" s="101">
        <v>329.83006177076186</v>
      </c>
      <c r="F23" s="102">
        <v>99.85147557338165</v>
      </c>
      <c r="G23" s="113" t="s">
        <v>275</v>
      </c>
      <c r="H23" s="100"/>
      <c r="I23" s="103" t="s">
        <v>231</v>
      </c>
      <c r="J23" s="104"/>
      <c r="K23" s="104"/>
      <c r="L23" s="115" t="s">
        <v>488</v>
      </c>
      <c r="M23" s="105">
        <v>50.49824057767417</v>
      </c>
      <c r="N23" s="106">
        <v>6118.62109375</v>
      </c>
      <c r="O23" s="106">
        <v>2796.779052734375</v>
      </c>
      <c r="P23" s="107"/>
      <c r="Q23" s="108"/>
      <c r="R23" s="108"/>
      <c r="S23" s="109"/>
      <c r="T23" s="51">
        <v>1</v>
      </c>
      <c r="U23" s="51">
        <v>1</v>
      </c>
      <c r="V23" s="52">
        <v>0</v>
      </c>
      <c r="W23" s="52">
        <v>0</v>
      </c>
      <c r="X23" s="52">
        <v>0</v>
      </c>
      <c r="Y23" s="52">
        <v>0.999975</v>
      </c>
      <c r="Z23" s="52">
        <v>0</v>
      </c>
      <c r="AA23" s="52" t="s">
        <v>782</v>
      </c>
      <c r="AB23" s="110">
        <v>23</v>
      </c>
      <c r="AC23" s="110"/>
      <c r="AD23" s="111"/>
      <c r="AE23" s="85" t="s">
        <v>370</v>
      </c>
      <c r="AF23" s="85">
        <v>18</v>
      </c>
      <c r="AG23" s="85">
        <v>1492</v>
      </c>
      <c r="AH23" s="85">
        <v>56025</v>
      </c>
      <c r="AI23" s="85">
        <v>0</v>
      </c>
      <c r="AJ23" s="85"/>
      <c r="AK23" s="85" t="s">
        <v>389</v>
      </c>
      <c r="AL23" s="85"/>
      <c r="AM23" s="89" t="s">
        <v>418</v>
      </c>
      <c r="AN23" s="85"/>
      <c r="AO23" s="87">
        <v>41271.42528935185</v>
      </c>
      <c r="AP23" s="89" t="s">
        <v>437</v>
      </c>
      <c r="AQ23" s="85" t="b">
        <v>0</v>
      </c>
      <c r="AR23" s="85" t="b">
        <v>0</v>
      </c>
      <c r="AS23" s="85" t="b">
        <v>0</v>
      </c>
      <c r="AT23" s="85"/>
      <c r="AU23" s="85">
        <v>7</v>
      </c>
      <c r="AV23" s="89" t="s">
        <v>443</v>
      </c>
      <c r="AW23" s="85" t="b">
        <v>0</v>
      </c>
      <c r="AX23" s="85" t="s">
        <v>446</v>
      </c>
      <c r="AY23" s="89" t="s">
        <v>467</v>
      </c>
      <c r="AZ23" s="85" t="s">
        <v>66</v>
      </c>
      <c r="BA23" s="85" t="str">
        <f>REPLACE(INDEX(GroupVertices[Group],MATCH(Vertices[[#This Row],[Vertex]],GroupVertices[Vertex],0)),1,1,"")</f>
        <v>3</v>
      </c>
      <c r="BB23" s="51" t="s">
        <v>251</v>
      </c>
      <c r="BC23" s="51" t="s">
        <v>251</v>
      </c>
      <c r="BD23" s="51" t="s">
        <v>254</v>
      </c>
      <c r="BE23" s="51" t="s">
        <v>254</v>
      </c>
      <c r="BF23" s="51"/>
      <c r="BG23" s="51"/>
      <c r="BH23" s="132" t="s">
        <v>736</v>
      </c>
      <c r="BI23" s="132" t="s">
        <v>736</v>
      </c>
      <c r="BJ23" s="132" t="s">
        <v>747</v>
      </c>
      <c r="BK23" s="132" t="s">
        <v>747</v>
      </c>
      <c r="BL23" s="132">
        <v>0</v>
      </c>
      <c r="BM23" s="135">
        <v>0</v>
      </c>
      <c r="BN23" s="132">
        <v>0</v>
      </c>
      <c r="BO23" s="135">
        <v>0</v>
      </c>
      <c r="BP23" s="132">
        <v>0</v>
      </c>
      <c r="BQ23" s="135">
        <v>0</v>
      </c>
      <c r="BR23" s="132">
        <v>8</v>
      </c>
      <c r="BS23" s="135">
        <v>100</v>
      </c>
      <c r="BT23" s="132">
        <v>8</v>
      </c>
      <c r="BU23" s="2"/>
      <c r="BV23" s="3"/>
      <c r="BW23" s="3"/>
      <c r="BX23" s="3"/>
      <c r="BY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3"/>
    <dataValidation allowBlank="1" showInputMessage="1" promptTitle="Vertex Tooltip" prompt="Enter optional text that will pop up when the mouse is hovered over the vertex." errorTitle="Invalid Vertex Image Key" sqref="L3:L2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3"/>
    <dataValidation allowBlank="1" showInputMessage="1" promptTitle="Vertex Label Fill Color" prompt="To select an optional fill color for the Label shape, right-click and select Select Color on the right-click menu." sqref="J3:J23"/>
    <dataValidation allowBlank="1" showInputMessage="1" promptTitle="Vertex Image File" prompt="Enter the path to an image file.  Hover over the column header for examples." errorTitle="Invalid Vertex Image Key" sqref="G3:G23"/>
    <dataValidation allowBlank="1" showInputMessage="1" promptTitle="Vertex Color" prompt="To select an optional vertex color, right-click and select Select Color on the right-click menu." sqref="C3:C23"/>
    <dataValidation allowBlank="1" showInputMessage="1" promptTitle="Vertex Opacity" prompt="Enter an optional vertex opacity between 0 (transparent) and 100 (opaque)." errorTitle="Invalid Vertex Opacity" error="The optional vertex opacity must be a whole number between 0 and 10." sqref="F3:F23"/>
    <dataValidation type="list" allowBlank="1" showInputMessage="1" showErrorMessage="1" promptTitle="Vertex Shape" prompt="Select an optional vertex shape." errorTitle="Invalid Vertex Shape" error="You have entered an invalid vertex shape.  Try selecting from the drop-down list instead." sqref="D3:D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3">
      <formula1>ValidVertexLabelPositions</formula1>
    </dataValidation>
    <dataValidation allowBlank="1" showInputMessage="1" showErrorMessage="1" promptTitle="Vertex Name" prompt="Enter the name of the vertex." sqref="A3:A23"/>
  </dataValidations>
  <hyperlinks>
    <hyperlink ref="AM3" r:id="rId1" display="http://t.co/6YYn07VMEp"/>
    <hyperlink ref="AM5" r:id="rId2" display="https://t.co/pGfWvJCHww"/>
    <hyperlink ref="AM6" r:id="rId3" display="https://t.co/JRsUv15Sfw"/>
    <hyperlink ref="AM8" r:id="rId4" display="https://t.co/DxosawEn7Z"/>
    <hyperlink ref="AM9" r:id="rId5" display="https://t.co/ChHQViAc7U"/>
    <hyperlink ref="AM13" r:id="rId6" display="https://t.co/hZnLAavcEq"/>
    <hyperlink ref="AM18" r:id="rId7" display="https://t.co/uSos4Zo2Iy"/>
    <hyperlink ref="AM19" r:id="rId8" display="https://t.co/Sz810pjym3"/>
    <hyperlink ref="AM20" r:id="rId9" display="https://t.co/iOCkUnUVHB"/>
    <hyperlink ref="AM21" r:id="rId10" display="http://t.co/8YmJYa2RPA"/>
    <hyperlink ref="AM22" r:id="rId11" display="http://t.co/F2YtmYL8JR"/>
    <hyperlink ref="AM23" r:id="rId12" display="http://t.co/4s0ucBc0aJ"/>
    <hyperlink ref="AP3" r:id="rId13" display="https://pbs.twimg.com/profile_banners/14765253/1562809319"/>
    <hyperlink ref="AP4" r:id="rId14" display="https://pbs.twimg.com/profile_banners/3329919519/1560636184"/>
    <hyperlink ref="AP5" r:id="rId15" display="https://pbs.twimg.com/profile_banners/51372567/1536637744"/>
    <hyperlink ref="AP6" r:id="rId16" display="https://pbs.twimg.com/profile_banners/180324584/1475476564"/>
    <hyperlink ref="AP7" r:id="rId17" display="https://pbs.twimg.com/profile_banners/290681048/1556680029"/>
    <hyperlink ref="AP8" r:id="rId18" display="https://pbs.twimg.com/profile_banners/918707851/1556308414"/>
    <hyperlink ref="AP9" r:id="rId19" display="https://pbs.twimg.com/profile_banners/1039516991541788674/1547979747"/>
    <hyperlink ref="AP11" r:id="rId20" display="https://pbs.twimg.com/profile_banners/4352410032/1522733513"/>
    <hyperlink ref="AP13" r:id="rId21" display="https://pbs.twimg.com/profile_banners/944111330142732288/1547215285"/>
    <hyperlink ref="AP14" r:id="rId22" display="https://pbs.twimg.com/profile_banners/825822331108945920/1555415901"/>
    <hyperlink ref="AP15" r:id="rId23" display="https://pbs.twimg.com/profile_banners/416396494/1561957311"/>
    <hyperlink ref="AP16" r:id="rId24" display="https://pbs.twimg.com/profile_banners/196530181/1536766839"/>
    <hyperlink ref="AP17" r:id="rId25" display="https://pbs.twimg.com/profile_banners/77668338/1451989384"/>
    <hyperlink ref="AP18" r:id="rId26" display="https://pbs.twimg.com/profile_banners/1002401830725287936/1527872468"/>
    <hyperlink ref="AP19" r:id="rId27" display="https://pbs.twimg.com/profile_banners/2197508442/1489987568"/>
    <hyperlink ref="AP20" r:id="rId28" display="https://pbs.twimg.com/profile_banners/549702099/1530753767"/>
    <hyperlink ref="AP21" r:id="rId29" display="https://pbs.twimg.com/profile_banners/354480754/1400297030"/>
    <hyperlink ref="AP22" r:id="rId30" display="https://pbs.twimg.com/profile_banners/1311111475/1364492982"/>
    <hyperlink ref="AP23" r:id="rId31" display="https://pbs.twimg.com/profile_banners/1041843248/1472309844"/>
    <hyperlink ref="AV3" r:id="rId32" display="http://abs.twimg.com/images/themes/theme1/bg.png"/>
    <hyperlink ref="AV4" r:id="rId33" display="http://abs.twimg.com/images/themes/theme1/bg.png"/>
    <hyperlink ref="AV5" r:id="rId34" display="http://abs.twimg.com/images/themes/theme14/bg.gif"/>
    <hyperlink ref="AV6" r:id="rId35" display="http://abs.twimg.com/images/themes/theme1/bg.png"/>
    <hyperlink ref="AV7" r:id="rId36" display="http://abs.twimg.com/images/themes/theme1/bg.png"/>
    <hyperlink ref="AV8" r:id="rId37" display="http://abs.twimg.com/images/themes/theme1/bg.png"/>
    <hyperlink ref="AV9" r:id="rId38" display="http://abs.twimg.com/images/themes/theme1/bg.png"/>
    <hyperlink ref="AV10" r:id="rId39" display="http://abs.twimg.com/images/themes/theme5/bg.gif"/>
    <hyperlink ref="AV11" r:id="rId40" display="http://abs.twimg.com/images/themes/theme1/bg.png"/>
    <hyperlink ref="AV12" r:id="rId41" display="http://abs.twimg.com/images/themes/theme1/bg.png"/>
    <hyperlink ref="AV14" r:id="rId42" display="http://abs.twimg.com/images/themes/theme1/bg.png"/>
    <hyperlink ref="AV15" r:id="rId43" display="http://abs.twimg.com/images/themes/theme1/bg.png"/>
    <hyperlink ref="AV16" r:id="rId44" display="http://abs.twimg.com/images/themes/theme1/bg.png"/>
    <hyperlink ref="AV17" r:id="rId45" display="http://abs.twimg.com/images/themes/theme15/bg.png"/>
    <hyperlink ref="AV19" r:id="rId46" display="http://abs.twimg.com/images/themes/theme1/bg.png"/>
    <hyperlink ref="AV20" r:id="rId47" display="http://abs.twimg.com/images/themes/theme14/bg.gif"/>
    <hyperlink ref="AV21" r:id="rId48" display="http://abs.twimg.com/images/themes/theme1/bg.png"/>
    <hyperlink ref="AV22" r:id="rId49" display="http://abs.twimg.com/images/themes/theme4/bg.gif"/>
    <hyperlink ref="AV23" r:id="rId50" display="http://abs.twimg.com/images/themes/theme18/bg.gif"/>
    <hyperlink ref="G3" r:id="rId51" display="http://pbs.twimg.com/profile_images/918999457684795392/N1Yz6fcJ_normal.jpg"/>
    <hyperlink ref="G4" r:id="rId52" display="http://pbs.twimg.com/profile_images/904315745886248961/dGgvUW7R_normal.jpg"/>
    <hyperlink ref="G5" r:id="rId53" display="http://pbs.twimg.com/profile_images/1101073505225867264/us7m9pq4_normal.jpg"/>
    <hyperlink ref="G6" r:id="rId54" display="http://pbs.twimg.com/profile_images/986568245099540480/y-iXs6op_normal.jpg"/>
    <hyperlink ref="G7" r:id="rId55" display="http://pbs.twimg.com/profile_images/1070157916643028993/4XtQAub-_normal.jpg"/>
    <hyperlink ref="G8" r:id="rId56" display="http://pbs.twimg.com/profile_images/1146433738944811008/2aXyHrI6_normal.jpg"/>
    <hyperlink ref="G9" r:id="rId57" display="http://pbs.twimg.com/profile_images/1086932547932573696/c-pYNYyu_normal.jpg"/>
    <hyperlink ref="G10" r:id="rId58" display="http://pbs.twimg.com/profile_images/916580192742604801/07k9WycW_normal.jpg"/>
    <hyperlink ref="G11" r:id="rId59" display="http://pbs.twimg.com/profile_images/669532971821469696/Y7OCIAAj_normal.jpg"/>
    <hyperlink ref="G12" r:id="rId60" display="http://pbs.twimg.com/profile_images/887402260946231296/lb-bGIDW_normal.jpg"/>
    <hyperlink ref="G13" r:id="rId61" display="http://pbs.twimg.com/profile_images/1149673953436192768/Kev9Pdcb_normal.jpg"/>
    <hyperlink ref="G14" r:id="rId62" display="http://pbs.twimg.com/profile_images/1067812837429374977/ItwxJfh3_normal.jpg"/>
    <hyperlink ref="G15" r:id="rId63" display="http://pbs.twimg.com/profile_images/1091244913021267969/MRWLl167_normal.jpg"/>
    <hyperlink ref="G16" r:id="rId64" display="http://pbs.twimg.com/profile_images/1139829054956113921/ly5UTX3w_normal.png"/>
    <hyperlink ref="G17" r:id="rId65" display="http://pbs.twimg.com/profile_images/1147032533093064705/2z-skA78_normal.jpg"/>
    <hyperlink ref="G18" r:id="rId66" display="http://pbs.twimg.com/profile_images/1002403349801521152/aawv2jWC_normal.jpg"/>
    <hyperlink ref="G19" r:id="rId67" display="http://pbs.twimg.com/profile_images/1145181787745689600/EAnRWkIP_normal.jpg"/>
    <hyperlink ref="G20" r:id="rId68" display="http://pbs.twimg.com/profile_images/1014680467549794304/MhFmu2lU_normal.jpg"/>
    <hyperlink ref="G21" r:id="rId69" display="http://pbs.twimg.com/profile_images/962108863603384320/g7wPJ7xJ_normal.jpg"/>
    <hyperlink ref="G22" r:id="rId70" display="http://pbs.twimg.com/profile_images/3443366500/e2718a89593f5e0a3b0cf1ffc112418f_normal.jpeg"/>
    <hyperlink ref="G23" r:id="rId71" display="http://pbs.twimg.com/profile_images/531434923911950336/6D9ASk3V_normal.png"/>
    <hyperlink ref="AY3" r:id="rId72" display="https://twitter.com/nzherald"/>
    <hyperlink ref="AY4" r:id="rId73" display="https://twitter.com/kookiekatze"/>
    <hyperlink ref="AY5" r:id="rId74" display="https://twitter.com/mezors"/>
    <hyperlink ref="AY6" r:id="rId75" display="https://twitter.com/pangkheeteik"/>
    <hyperlink ref="AY7" r:id="rId76" display="https://twitter.com/iburs17"/>
    <hyperlink ref="AY8" r:id="rId77" display="https://twitter.com/wmwaimeng"/>
    <hyperlink ref="AY9" r:id="rId78" display="https://twitter.com/pritha_19k"/>
    <hyperlink ref="AY10" r:id="rId79" display="https://twitter.com/pip_kc"/>
    <hyperlink ref="AY11" r:id="rId80" display="https://twitter.com/immikhailhafiz"/>
    <hyperlink ref="AY12" r:id="rId81" display="https://twitter.com/piquantexp"/>
    <hyperlink ref="AY13" r:id="rId82" display="https://twitter.com/cshenmei"/>
    <hyperlink ref="AY14" r:id="rId83" display="https://twitter.com/natcromancer"/>
    <hyperlink ref="AY15" r:id="rId84" display="https://twitter.com/a_khaled_7"/>
    <hyperlink ref="AY16" r:id="rId85" display="https://twitter.com/zhukl"/>
    <hyperlink ref="AY17" r:id="rId86" display="https://twitter.com/n4vin"/>
    <hyperlink ref="AY18" r:id="rId87" display="https://twitter.com/klqueerwomendg"/>
    <hyperlink ref="AY19" r:id="rId88" display="https://twitter.com/widermargins"/>
    <hyperlink ref="AY20" r:id="rId89" display="https://twitter.com/farmersweeklynz"/>
    <hyperlink ref="AY21" r:id="rId90" display="https://twitter.com/amassociation"/>
    <hyperlink ref="AY22" r:id="rId91" display="https://twitter.com/mediatorsinstit"/>
    <hyperlink ref="AY23" r:id="rId92" display="https://twitter.com/job_newzealand"/>
  </hyperlinks>
  <printOptions/>
  <pageMargins left="0.7" right="0.7" top="0.75" bottom="0.75" header="0.3" footer="0.3"/>
  <pageSetup horizontalDpi="600" verticalDpi="600" orientation="portrait" r:id="rId97"/>
  <drawing r:id="rId96"/>
  <legacyDrawing r:id="rId94"/>
  <tableParts>
    <tablePart r:id="rId9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564</v>
      </c>
      <c r="Z2" s="13" t="s">
        <v>573</v>
      </c>
      <c r="AA2" s="13" t="s">
        <v>582</v>
      </c>
      <c r="AB2" s="13" t="s">
        <v>632</v>
      </c>
      <c r="AC2" s="13" t="s">
        <v>682</v>
      </c>
      <c r="AD2" s="13" t="s">
        <v>702</v>
      </c>
      <c r="AE2" s="13" t="s">
        <v>703</v>
      </c>
      <c r="AF2" s="13" t="s">
        <v>711</v>
      </c>
      <c r="AG2" s="67" t="s">
        <v>771</v>
      </c>
      <c r="AH2" s="67" t="s">
        <v>772</v>
      </c>
      <c r="AI2" s="67" t="s">
        <v>773</v>
      </c>
      <c r="AJ2" s="67" t="s">
        <v>774</v>
      </c>
      <c r="AK2" s="67" t="s">
        <v>775</v>
      </c>
      <c r="AL2" s="67" t="s">
        <v>776</v>
      </c>
      <c r="AM2" s="67" t="s">
        <v>777</v>
      </c>
      <c r="AN2" s="67" t="s">
        <v>778</v>
      </c>
      <c r="AO2" s="67" t="s">
        <v>781</v>
      </c>
    </row>
    <row r="3" spans="1:41" ht="15">
      <c r="A3" s="126" t="s">
        <v>528</v>
      </c>
      <c r="B3" s="127" t="s">
        <v>534</v>
      </c>
      <c r="C3" s="127" t="s">
        <v>56</v>
      </c>
      <c r="D3" s="118"/>
      <c r="E3" s="117"/>
      <c r="F3" s="119" t="s">
        <v>785</v>
      </c>
      <c r="G3" s="120"/>
      <c r="H3" s="120"/>
      <c r="I3" s="121">
        <v>3</v>
      </c>
      <c r="J3" s="122"/>
      <c r="K3" s="51">
        <v>7</v>
      </c>
      <c r="L3" s="51">
        <v>7</v>
      </c>
      <c r="M3" s="51">
        <v>0</v>
      </c>
      <c r="N3" s="51">
        <v>7</v>
      </c>
      <c r="O3" s="51">
        <v>1</v>
      </c>
      <c r="P3" s="52">
        <v>0</v>
      </c>
      <c r="Q3" s="52">
        <v>0</v>
      </c>
      <c r="R3" s="51">
        <v>1</v>
      </c>
      <c r="S3" s="51">
        <v>0</v>
      </c>
      <c r="T3" s="51">
        <v>7</v>
      </c>
      <c r="U3" s="51">
        <v>7</v>
      </c>
      <c r="V3" s="51">
        <v>2</v>
      </c>
      <c r="W3" s="52">
        <v>1.469388</v>
      </c>
      <c r="X3" s="52">
        <v>0.14285714285714285</v>
      </c>
      <c r="Y3" s="85"/>
      <c r="Z3" s="85"/>
      <c r="AA3" s="85"/>
      <c r="AB3" s="91" t="s">
        <v>633</v>
      </c>
      <c r="AC3" s="91" t="s">
        <v>683</v>
      </c>
      <c r="AD3" s="91"/>
      <c r="AE3" s="91" t="s">
        <v>226</v>
      </c>
      <c r="AF3" s="91" t="s">
        <v>712</v>
      </c>
      <c r="AG3" s="132">
        <v>9</v>
      </c>
      <c r="AH3" s="135">
        <v>5.357142857142857</v>
      </c>
      <c r="AI3" s="132">
        <v>0</v>
      </c>
      <c r="AJ3" s="135">
        <v>0</v>
      </c>
      <c r="AK3" s="132">
        <v>0</v>
      </c>
      <c r="AL3" s="135">
        <v>0</v>
      </c>
      <c r="AM3" s="132">
        <v>159</v>
      </c>
      <c r="AN3" s="135">
        <v>94.64285714285714</v>
      </c>
      <c r="AO3" s="132">
        <v>168</v>
      </c>
    </row>
    <row r="4" spans="1:41" ht="15">
      <c r="A4" s="126" t="s">
        <v>529</v>
      </c>
      <c r="B4" s="127" t="s">
        <v>535</v>
      </c>
      <c r="C4" s="127" t="s">
        <v>56</v>
      </c>
      <c r="D4" s="123"/>
      <c r="E4" s="100"/>
      <c r="F4" s="103" t="s">
        <v>786</v>
      </c>
      <c r="G4" s="107"/>
      <c r="H4" s="107"/>
      <c r="I4" s="124">
        <v>4</v>
      </c>
      <c r="J4" s="110"/>
      <c r="K4" s="51">
        <v>5</v>
      </c>
      <c r="L4" s="51">
        <v>5</v>
      </c>
      <c r="M4" s="51">
        <v>0</v>
      </c>
      <c r="N4" s="51">
        <v>5</v>
      </c>
      <c r="O4" s="51">
        <v>1</v>
      </c>
      <c r="P4" s="52">
        <v>0</v>
      </c>
      <c r="Q4" s="52">
        <v>0</v>
      </c>
      <c r="R4" s="51">
        <v>1</v>
      </c>
      <c r="S4" s="51">
        <v>0</v>
      </c>
      <c r="T4" s="51">
        <v>5</v>
      </c>
      <c r="U4" s="51">
        <v>5</v>
      </c>
      <c r="V4" s="51">
        <v>2</v>
      </c>
      <c r="W4" s="52">
        <v>1.28</v>
      </c>
      <c r="X4" s="52">
        <v>0.2</v>
      </c>
      <c r="Y4" s="85"/>
      <c r="Z4" s="85"/>
      <c r="AA4" s="85"/>
      <c r="AB4" s="91" t="s">
        <v>634</v>
      </c>
      <c r="AC4" s="91" t="s">
        <v>684</v>
      </c>
      <c r="AD4" s="91"/>
      <c r="AE4" s="91" t="s">
        <v>217</v>
      </c>
      <c r="AF4" s="91" t="s">
        <v>713</v>
      </c>
      <c r="AG4" s="132">
        <v>10</v>
      </c>
      <c r="AH4" s="135">
        <v>6.5359477124183005</v>
      </c>
      <c r="AI4" s="132">
        <v>11</v>
      </c>
      <c r="AJ4" s="135">
        <v>7.189542483660131</v>
      </c>
      <c r="AK4" s="132">
        <v>0</v>
      </c>
      <c r="AL4" s="135">
        <v>0</v>
      </c>
      <c r="AM4" s="132">
        <v>132</v>
      </c>
      <c r="AN4" s="135">
        <v>86.27450980392157</v>
      </c>
      <c r="AO4" s="132">
        <v>153</v>
      </c>
    </row>
    <row r="5" spans="1:41" ht="15">
      <c r="A5" s="126" t="s">
        <v>530</v>
      </c>
      <c r="B5" s="127" t="s">
        <v>536</v>
      </c>
      <c r="C5" s="127" t="s">
        <v>56</v>
      </c>
      <c r="D5" s="123"/>
      <c r="E5" s="100"/>
      <c r="F5" s="103" t="s">
        <v>787</v>
      </c>
      <c r="G5" s="107"/>
      <c r="H5" s="107"/>
      <c r="I5" s="124">
        <v>5</v>
      </c>
      <c r="J5" s="110"/>
      <c r="K5" s="51">
        <v>3</v>
      </c>
      <c r="L5" s="51">
        <v>3</v>
      </c>
      <c r="M5" s="51">
        <v>0</v>
      </c>
      <c r="N5" s="51">
        <v>3</v>
      </c>
      <c r="O5" s="51">
        <v>3</v>
      </c>
      <c r="P5" s="52" t="s">
        <v>782</v>
      </c>
      <c r="Q5" s="52" t="s">
        <v>782</v>
      </c>
      <c r="R5" s="51">
        <v>3</v>
      </c>
      <c r="S5" s="51">
        <v>3</v>
      </c>
      <c r="T5" s="51">
        <v>1</v>
      </c>
      <c r="U5" s="51">
        <v>1</v>
      </c>
      <c r="V5" s="51">
        <v>0</v>
      </c>
      <c r="W5" s="52">
        <v>0</v>
      </c>
      <c r="X5" s="52">
        <v>0</v>
      </c>
      <c r="Y5" s="85" t="s">
        <v>565</v>
      </c>
      <c r="Z5" s="85" t="s">
        <v>574</v>
      </c>
      <c r="AA5" s="85"/>
      <c r="AB5" s="91" t="s">
        <v>635</v>
      </c>
      <c r="AC5" s="91" t="s">
        <v>685</v>
      </c>
      <c r="AD5" s="91"/>
      <c r="AE5" s="91"/>
      <c r="AF5" s="91" t="s">
        <v>714</v>
      </c>
      <c r="AG5" s="132">
        <v>0</v>
      </c>
      <c r="AH5" s="135">
        <v>0</v>
      </c>
      <c r="AI5" s="132">
        <v>3</v>
      </c>
      <c r="AJ5" s="135">
        <v>6.666666666666667</v>
      </c>
      <c r="AK5" s="132">
        <v>0</v>
      </c>
      <c r="AL5" s="135">
        <v>0</v>
      </c>
      <c r="AM5" s="132">
        <v>42</v>
      </c>
      <c r="AN5" s="135">
        <v>93.33333333333333</v>
      </c>
      <c r="AO5" s="132">
        <v>45</v>
      </c>
    </row>
    <row r="6" spans="1:41" ht="15">
      <c r="A6" s="126" t="s">
        <v>531</v>
      </c>
      <c r="B6" s="127" t="s">
        <v>537</v>
      </c>
      <c r="C6" s="127" t="s">
        <v>56</v>
      </c>
      <c r="D6" s="123"/>
      <c r="E6" s="100"/>
      <c r="F6" s="103" t="s">
        <v>788</v>
      </c>
      <c r="G6" s="107"/>
      <c r="H6" s="107"/>
      <c r="I6" s="124">
        <v>6</v>
      </c>
      <c r="J6" s="110"/>
      <c r="K6" s="51">
        <v>2</v>
      </c>
      <c r="L6" s="51">
        <v>2</v>
      </c>
      <c r="M6" s="51">
        <v>0</v>
      </c>
      <c r="N6" s="51">
        <v>2</v>
      </c>
      <c r="O6" s="51">
        <v>1</v>
      </c>
      <c r="P6" s="52">
        <v>0</v>
      </c>
      <c r="Q6" s="52">
        <v>0</v>
      </c>
      <c r="R6" s="51">
        <v>1</v>
      </c>
      <c r="S6" s="51">
        <v>0</v>
      </c>
      <c r="T6" s="51">
        <v>2</v>
      </c>
      <c r="U6" s="51">
        <v>2</v>
      </c>
      <c r="V6" s="51">
        <v>1</v>
      </c>
      <c r="W6" s="52">
        <v>0.5</v>
      </c>
      <c r="X6" s="52">
        <v>0.5</v>
      </c>
      <c r="Y6" s="85" t="s">
        <v>250</v>
      </c>
      <c r="Z6" s="85" t="s">
        <v>252</v>
      </c>
      <c r="AA6" s="85" t="s">
        <v>255</v>
      </c>
      <c r="AB6" s="91" t="s">
        <v>636</v>
      </c>
      <c r="AC6" s="91" t="s">
        <v>686</v>
      </c>
      <c r="AD6" s="91"/>
      <c r="AE6" s="91" t="s">
        <v>229</v>
      </c>
      <c r="AF6" s="91" t="s">
        <v>715</v>
      </c>
      <c r="AG6" s="132">
        <v>0</v>
      </c>
      <c r="AH6" s="135">
        <v>0</v>
      </c>
      <c r="AI6" s="132">
        <v>0</v>
      </c>
      <c r="AJ6" s="135">
        <v>0</v>
      </c>
      <c r="AK6" s="132">
        <v>0</v>
      </c>
      <c r="AL6" s="135">
        <v>0</v>
      </c>
      <c r="AM6" s="132">
        <v>41</v>
      </c>
      <c r="AN6" s="135">
        <v>100</v>
      </c>
      <c r="AO6" s="132">
        <v>41</v>
      </c>
    </row>
    <row r="7" spans="1:41" ht="15">
      <c r="A7" s="126" t="s">
        <v>532</v>
      </c>
      <c r="B7" s="127" t="s">
        <v>538</v>
      </c>
      <c r="C7" s="127" t="s">
        <v>56</v>
      </c>
      <c r="D7" s="123"/>
      <c r="E7" s="100"/>
      <c r="F7" s="103" t="s">
        <v>789</v>
      </c>
      <c r="G7" s="107"/>
      <c r="H7" s="107"/>
      <c r="I7" s="124">
        <v>7</v>
      </c>
      <c r="J7" s="110"/>
      <c r="K7" s="51">
        <v>2</v>
      </c>
      <c r="L7" s="51">
        <v>1</v>
      </c>
      <c r="M7" s="51">
        <v>0</v>
      </c>
      <c r="N7" s="51">
        <v>1</v>
      </c>
      <c r="O7" s="51">
        <v>0</v>
      </c>
      <c r="P7" s="52">
        <v>0</v>
      </c>
      <c r="Q7" s="52">
        <v>0</v>
      </c>
      <c r="R7" s="51">
        <v>1</v>
      </c>
      <c r="S7" s="51">
        <v>0</v>
      </c>
      <c r="T7" s="51">
        <v>2</v>
      </c>
      <c r="U7" s="51">
        <v>1</v>
      </c>
      <c r="V7" s="51">
        <v>1</v>
      </c>
      <c r="W7" s="52">
        <v>0.5</v>
      </c>
      <c r="X7" s="52">
        <v>0.5</v>
      </c>
      <c r="Y7" s="85"/>
      <c r="Z7" s="85"/>
      <c r="AA7" s="85"/>
      <c r="AB7" s="91" t="s">
        <v>623</v>
      </c>
      <c r="AC7" s="91" t="s">
        <v>319</v>
      </c>
      <c r="AD7" s="91" t="s">
        <v>232</v>
      </c>
      <c r="AE7" s="91"/>
      <c r="AF7" s="91" t="s">
        <v>716</v>
      </c>
      <c r="AG7" s="132">
        <v>0</v>
      </c>
      <c r="AH7" s="135">
        <v>0</v>
      </c>
      <c r="AI7" s="132">
        <v>1</v>
      </c>
      <c r="AJ7" s="135">
        <v>2.5641025641025643</v>
      </c>
      <c r="AK7" s="132">
        <v>0</v>
      </c>
      <c r="AL7" s="135">
        <v>0</v>
      </c>
      <c r="AM7" s="132">
        <v>38</v>
      </c>
      <c r="AN7" s="135">
        <v>97.43589743589743</v>
      </c>
      <c r="AO7" s="132">
        <v>39</v>
      </c>
    </row>
    <row r="8" spans="1:41" ht="15">
      <c r="A8" s="126" t="s">
        <v>533</v>
      </c>
      <c r="B8" s="127" t="s">
        <v>539</v>
      </c>
      <c r="C8" s="127" t="s">
        <v>56</v>
      </c>
      <c r="D8" s="123"/>
      <c r="E8" s="100"/>
      <c r="F8" s="103" t="s">
        <v>790</v>
      </c>
      <c r="G8" s="107"/>
      <c r="H8" s="107"/>
      <c r="I8" s="124">
        <v>8</v>
      </c>
      <c r="J8" s="110"/>
      <c r="K8" s="51">
        <v>2</v>
      </c>
      <c r="L8" s="51">
        <v>2</v>
      </c>
      <c r="M8" s="51">
        <v>0</v>
      </c>
      <c r="N8" s="51">
        <v>2</v>
      </c>
      <c r="O8" s="51">
        <v>1</v>
      </c>
      <c r="P8" s="52">
        <v>0</v>
      </c>
      <c r="Q8" s="52">
        <v>0</v>
      </c>
      <c r="R8" s="51">
        <v>1</v>
      </c>
      <c r="S8" s="51">
        <v>0</v>
      </c>
      <c r="T8" s="51">
        <v>2</v>
      </c>
      <c r="U8" s="51">
        <v>2</v>
      </c>
      <c r="V8" s="51">
        <v>1</v>
      </c>
      <c r="W8" s="52">
        <v>0.5</v>
      </c>
      <c r="X8" s="52">
        <v>0.5</v>
      </c>
      <c r="Y8" s="85" t="s">
        <v>247</v>
      </c>
      <c r="Z8" s="85" t="s">
        <v>252</v>
      </c>
      <c r="AA8" s="85"/>
      <c r="AB8" s="91" t="s">
        <v>637</v>
      </c>
      <c r="AC8" s="91" t="s">
        <v>687</v>
      </c>
      <c r="AD8" s="91"/>
      <c r="AE8" s="91" t="s">
        <v>212</v>
      </c>
      <c r="AF8" s="91" t="s">
        <v>717</v>
      </c>
      <c r="AG8" s="132">
        <v>0</v>
      </c>
      <c r="AH8" s="135">
        <v>0</v>
      </c>
      <c r="AI8" s="132">
        <v>8</v>
      </c>
      <c r="AJ8" s="135">
        <v>19.047619047619047</v>
      </c>
      <c r="AK8" s="132">
        <v>0</v>
      </c>
      <c r="AL8" s="135">
        <v>0</v>
      </c>
      <c r="AM8" s="132">
        <v>34</v>
      </c>
      <c r="AN8" s="135">
        <v>80.95238095238095</v>
      </c>
      <c r="AO8" s="132">
        <v>42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528</v>
      </c>
      <c r="B2" s="91" t="s">
        <v>227</v>
      </c>
      <c r="C2" s="85">
        <f>VLOOKUP(GroupVertices[[#This Row],[Vertex]],Vertices[],MATCH("ID",Vertices[[#Headers],[Vertex]:[Vertex Content Word Count]],0),FALSE)</f>
        <v>19</v>
      </c>
    </row>
    <row r="3" spans="1:3" ht="15">
      <c r="A3" s="85" t="s">
        <v>528</v>
      </c>
      <c r="B3" s="91" t="s">
        <v>226</v>
      </c>
      <c r="C3" s="85">
        <f>VLOOKUP(GroupVertices[[#This Row],[Vertex]],Vertices[],MATCH("ID",Vertices[[#Headers],[Vertex]:[Vertex Content Word Count]],0),FALSE)</f>
        <v>14</v>
      </c>
    </row>
    <row r="4" spans="1:3" ht="15">
      <c r="A4" s="85" t="s">
        <v>528</v>
      </c>
      <c r="B4" s="91" t="s">
        <v>225</v>
      </c>
      <c r="C4" s="85">
        <f>VLOOKUP(GroupVertices[[#This Row],[Vertex]],Vertices[],MATCH("ID",Vertices[[#Headers],[Vertex]:[Vertex Content Word Count]],0),FALSE)</f>
        <v>18</v>
      </c>
    </row>
    <row r="5" spans="1:3" ht="15">
      <c r="A5" s="85" t="s">
        <v>528</v>
      </c>
      <c r="B5" s="91" t="s">
        <v>224</v>
      </c>
      <c r="C5" s="85">
        <f>VLOOKUP(GroupVertices[[#This Row],[Vertex]],Vertices[],MATCH("ID",Vertices[[#Headers],[Vertex]:[Vertex Content Word Count]],0),FALSE)</f>
        <v>17</v>
      </c>
    </row>
    <row r="6" spans="1:3" ht="15">
      <c r="A6" s="85" t="s">
        <v>528</v>
      </c>
      <c r="B6" s="91" t="s">
        <v>223</v>
      </c>
      <c r="C6" s="85">
        <f>VLOOKUP(GroupVertices[[#This Row],[Vertex]],Vertices[],MATCH("ID",Vertices[[#Headers],[Vertex]:[Vertex Content Word Count]],0),FALSE)</f>
        <v>16</v>
      </c>
    </row>
    <row r="7" spans="1:3" ht="15">
      <c r="A7" s="85" t="s">
        <v>528</v>
      </c>
      <c r="B7" s="91" t="s">
        <v>222</v>
      </c>
      <c r="C7" s="85">
        <f>VLOOKUP(GroupVertices[[#This Row],[Vertex]],Vertices[],MATCH("ID",Vertices[[#Headers],[Vertex]:[Vertex Content Word Count]],0),FALSE)</f>
        <v>15</v>
      </c>
    </row>
    <row r="8" spans="1:3" ht="15">
      <c r="A8" s="85" t="s">
        <v>528</v>
      </c>
      <c r="B8" s="91" t="s">
        <v>221</v>
      </c>
      <c r="C8" s="85">
        <f>VLOOKUP(GroupVertices[[#This Row],[Vertex]],Vertices[],MATCH("ID",Vertices[[#Headers],[Vertex]:[Vertex Content Word Count]],0),FALSE)</f>
        <v>13</v>
      </c>
    </row>
    <row r="9" spans="1:3" ht="15">
      <c r="A9" s="85" t="s">
        <v>529</v>
      </c>
      <c r="B9" s="91" t="s">
        <v>218</v>
      </c>
      <c r="C9" s="85">
        <f>VLOOKUP(GroupVertices[[#This Row],[Vertex]],Vertices[],MATCH("ID",Vertices[[#Headers],[Vertex]:[Vertex Content Word Count]],0),FALSE)</f>
        <v>9</v>
      </c>
    </row>
    <row r="10" spans="1:3" ht="15">
      <c r="A10" s="85" t="s">
        <v>529</v>
      </c>
      <c r="B10" s="91" t="s">
        <v>217</v>
      </c>
      <c r="C10" s="85">
        <f>VLOOKUP(GroupVertices[[#This Row],[Vertex]],Vertices[],MATCH("ID",Vertices[[#Headers],[Vertex]:[Vertex Content Word Count]],0),FALSE)</f>
        <v>6</v>
      </c>
    </row>
    <row r="11" spans="1:3" ht="15">
      <c r="A11" s="85" t="s">
        <v>529</v>
      </c>
      <c r="B11" s="91" t="s">
        <v>216</v>
      </c>
      <c r="C11" s="85">
        <f>VLOOKUP(GroupVertices[[#This Row],[Vertex]],Vertices[],MATCH("ID",Vertices[[#Headers],[Vertex]:[Vertex Content Word Count]],0),FALSE)</f>
        <v>8</v>
      </c>
    </row>
    <row r="12" spans="1:3" ht="15">
      <c r="A12" s="85" t="s">
        <v>529</v>
      </c>
      <c r="B12" s="91" t="s">
        <v>215</v>
      </c>
      <c r="C12" s="85">
        <f>VLOOKUP(GroupVertices[[#This Row],[Vertex]],Vertices[],MATCH("ID",Vertices[[#Headers],[Vertex]:[Vertex Content Word Count]],0),FALSE)</f>
        <v>7</v>
      </c>
    </row>
    <row r="13" spans="1:3" ht="15">
      <c r="A13" s="85" t="s">
        <v>529</v>
      </c>
      <c r="B13" s="91" t="s">
        <v>214</v>
      </c>
      <c r="C13" s="85">
        <f>VLOOKUP(GroupVertices[[#This Row],[Vertex]],Vertices[],MATCH("ID",Vertices[[#Headers],[Vertex]:[Vertex Content Word Count]],0),FALSE)</f>
        <v>5</v>
      </c>
    </row>
    <row r="14" spans="1:3" ht="15">
      <c r="A14" s="85" t="s">
        <v>530</v>
      </c>
      <c r="B14" s="91" t="s">
        <v>219</v>
      </c>
      <c r="C14" s="85">
        <f>VLOOKUP(GroupVertices[[#This Row],[Vertex]],Vertices[],MATCH("ID",Vertices[[#Headers],[Vertex]:[Vertex Content Word Count]],0),FALSE)</f>
        <v>10</v>
      </c>
    </row>
    <row r="15" spans="1:3" ht="15">
      <c r="A15" s="85" t="s">
        <v>530</v>
      </c>
      <c r="B15" s="91" t="s">
        <v>228</v>
      </c>
      <c r="C15" s="85">
        <f>VLOOKUP(GroupVertices[[#This Row],[Vertex]],Vertices[],MATCH("ID",Vertices[[#Headers],[Vertex]:[Vertex Content Word Count]],0),FALSE)</f>
        <v>20</v>
      </c>
    </row>
    <row r="16" spans="1:3" ht="15">
      <c r="A16" s="85" t="s">
        <v>530</v>
      </c>
      <c r="B16" s="91" t="s">
        <v>231</v>
      </c>
      <c r="C16" s="85">
        <f>VLOOKUP(GroupVertices[[#This Row],[Vertex]],Vertices[],MATCH("ID",Vertices[[#Headers],[Vertex]:[Vertex Content Word Count]],0),FALSE)</f>
        <v>23</v>
      </c>
    </row>
    <row r="17" spans="1:3" ht="15">
      <c r="A17" s="85" t="s">
        <v>531</v>
      </c>
      <c r="B17" s="91" t="s">
        <v>230</v>
      </c>
      <c r="C17" s="85">
        <f>VLOOKUP(GroupVertices[[#This Row],[Vertex]],Vertices[],MATCH("ID",Vertices[[#Headers],[Vertex]:[Vertex Content Word Count]],0),FALSE)</f>
        <v>22</v>
      </c>
    </row>
    <row r="18" spans="1:3" ht="15">
      <c r="A18" s="85" t="s">
        <v>531</v>
      </c>
      <c r="B18" s="91" t="s">
        <v>229</v>
      </c>
      <c r="C18" s="85">
        <f>VLOOKUP(GroupVertices[[#This Row],[Vertex]],Vertices[],MATCH("ID",Vertices[[#Headers],[Vertex]:[Vertex Content Word Count]],0),FALSE)</f>
        <v>21</v>
      </c>
    </row>
    <row r="19" spans="1:3" ht="15">
      <c r="A19" s="85" t="s">
        <v>532</v>
      </c>
      <c r="B19" s="91" t="s">
        <v>220</v>
      </c>
      <c r="C19" s="85">
        <f>VLOOKUP(GroupVertices[[#This Row],[Vertex]],Vertices[],MATCH("ID",Vertices[[#Headers],[Vertex]:[Vertex Content Word Count]],0),FALSE)</f>
        <v>11</v>
      </c>
    </row>
    <row r="20" spans="1:3" ht="15">
      <c r="A20" s="85" t="s">
        <v>532</v>
      </c>
      <c r="B20" s="91" t="s">
        <v>232</v>
      </c>
      <c r="C20" s="85">
        <f>VLOOKUP(GroupVertices[[#This Row],[Vertex]],Vertices[],MATCH("ID",Vertices[[#Headers],[Vertex]:[Vertex Content Word Count]],0),FALSE)</f>
        <v>12</v>
      </c>
    </row>
    <row r="21" spans="1:3" ht="15">
      <c r="A21" s="85" t="s">
        <v>533</v>
      </c>
      <c r="B21" s="91" t="s">
        <v>213</v>
      </c>
      <c r="C21" s="85">
        <f>VLOOKUP(GroupVertices[[#This Row],[Vertex]],Vertices[],MATCH("ID",Vertices[[#Headers],[Vertex]:[Vertex Content Word Count]],0),FALSE)</f>
        <v>4</v>
      </c>
    </row>
    <row r="22" spans="1:3" ht="15">
      <c r="A22" s="85" t="s">
        <v>533</v>
      </c>
      <c r="B22" s="91" t="s">
        <v>212</v>
      </c>
      <c r="C22" s="85">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546</v>
      </c>
      <c r="B2" s="36" t="s">
        <v>489</v>
      </c>
      <c r="D2" s="33">
        <f>MIN(Vertices[Degree])</f>
        <v>0</v>
      </c>
      <c r="E2" s="3">
        <f>COUNTIF(Vertices[Degree],"&gt;= "&amp;D2)-COUNTIF(Vertices[Degree],"&gt;="&amp;D3)</f>
        <v>0</v>
      </c>
      <c r="F2" s="39">
        <f>MIN(Vertices[In-Degree])</f>
        <v>0</v>
      </c>
      <c r="G2" s="40">
        <f>COUNTIF(Vertices[In-Degree],"&gt;= "&amp;F2)-COUNTIF(Vertices[In-Degree],"&gt;="&amp;F3)</f>
        <v>13</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19</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14</v>
      </c>
      <c r="P2" s="39">
        <f>MIN(Vertices[PageRank])</f>
        <v>0.578499</v>
      </c>
      <c r="Q2" s="40">
        <f>COUNTIF(Vertices[PageRank],"&gt;= "&amp;P2)-COUNTIF(Vertices[PageRank],"&gt;="&amp;P3)</f>
        <v>10</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0"/>
      <c r="B3" s="130"/>
      <c r="D3" s="34">
        <f aca="true" t="shared" si="1" ref="D3:D26">D2+($D$57-$D$2)/BinDivisor</f>
        <v>0</v>
      </c>
      <c r="E3" s="3">
        <f>COUNTIF(Vertices[Degree],"&gt;= "&amp;D3)-COUNTIF(Vertices[Degree],"&gt;="&amp;D4)</f>
        <v>0</v>
      </c>
      <c r="F3" s="41">
        <f aca="true" t="shared" si="2" ref="F3:F26">F2+($F$57-$F$2)/BinDivisor</f>
        <v>0.12727272727272726</v>
      </c>
      <c r="G3" s="42">
        <f>COUNTIF(Vertices[In-Degree],"&gt;= "&amp;F3)-COUNTIF(Vertices[In-Degree],"&gt;="&amp;F4)</f>
        <v>0</v>
      </c>
      <c r="H3" s="41">
        <f aca="true" t="shared" si="3" ref="H3:H26">H2+($H$57-$H$2)/BinDivisor</f>
        <v>0.01818181818181818</v>
      </c>
      <c r="I3" s="42">
        <f>COUNTIF(Vertices[Out-Degree],"&gt;= "&amp;H3)-COUNTIF(Vertices[Out-Degree],"&gt;="&amp;H4)</f>
        <v>0</v>
      </c>
      <c r="J3" s="41">
        <f aca="true" t="shared" si="4" ref="J3:J26">J2+($J$57-$J$2)/BinDivisor</f>
        <v>0.5454545454545454</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0.006060545454545455</v>
      </c>
      <c r="O3" s="42">
        <f>COUNTIF(Vertices[Eigenvector Centrality],"&gt;= "&amp;N3)-COUNTIF(Vertices[Eigenvector Centrality],"&gt;="&amp;N4)</f>
        <v>0</v>
      </c>
      <c r="P3" s="41">
        <f aca="true" t="shared" si="7" ref="P3:P26">P2+($P$57-$P$2)/BinDivisor</f>
        <v>0.6321414363636364</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0.2545454545454545</v>
      </c>
      <c r="G4" s="40">
        <f>COUNTIF(Vertices[In-Degree],"&gt;= "&amp;F4)-COUNTIF(Vertices[In-Degree],"&gt;="&amp;F5)</f>
        <v>0</v>
      </c>
      <c r="H4" s="39">
        <f t="shared" si="3"/>
        <v>0.03636363636363636</v>
      </c>
      <c r="I4" s="40">
        <f>COUNTIF(Vertices[Out-Degree],"&gt;= "&amp;H4)-COUNTIF(Vertices[Out-Degree],"&gt;="&amp;H5)</f>
        <v>0</v>
      </c>
      <c r="J4" s="39">
        <f t="shared" si="4"/>
        <v>1.0909090909090908</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0.01212109090909091</v>
      </c>
      <c r="O4" s="40">
        <f>COUNTIF(Vertices[Eigenvector Centrality],"&gt;= "&amp;N4)-COUNTIF(Vertices[Eigenvector Centrality],"&gt;="&amp;N5)</f>
        <v>0</v>
      </c>
      <c r="P4" s="39">
        <f t="shared" si="7"/>
        <v>0.6857838727272728</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0"/>
      <c r="B5" s="130"/>
      <c r="D5" s="34">
        <f t="shared" si="1"/>
        <v>0</v>
      </c>
      <c r="E5" s="3">
        <f>COUNTIF(Vertices[Degree],"&gt;= "&amp;D5)-COUNTIF(Vertices[Degree],"&gt;="&amp;D6)</f>
        <v>0</v>
      </c>
      <c r="F5" s="41">
        <f t="shared" si="2"/>
        <v>0.3818181818181818</v>
      </c>
      <c r="G5" s="42">
        <f>COUNTIF(Vertices[In-Degree],"&gt;= "&amp;F5)-COUNTIF(Vertices[In-Degree],"&gt;="&amp;F6)</f>
        <v>0</v>
      </c>
      <c r="H5" s="41">
        <f t="shared" si="3"/>
        <v>0.05454545454545454</v>
      </c>
      <c r="I5" s="42">
        <f>COUNTIF(Vertices[Out-Degree],"&gt;= "&amp;H5)-COUNTIF(Vertices[Out-Degree],"&gt;="&amp;H6)</f>
        <v>0</v>
      </c>
      <c r="J5" s="41">
        <f t="shared" si="4"/>
        <v>1.6363636363636362</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0.018181636363636365</v>
      </c>
      <c r="O5" s="42">
        <f>COUNTIF(Vertices[Eigenvector Centrality],"&gt;= "&amp;N5)-COUNTIF(Vertices[Eigenvector Centrality],"&gt;="&amp;N6)</f>
        <v>0</v>
      </c>
      <c r="P5" s="41">
        <f t="shared" si="7"/>
        <v>0.7394263090909092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20</v>
      </c>
      <c r="D6" s="34">
        <f t="shared" si="1"/>
        <v>0</v>
      </c>
      <c r="E6" s="3">
        <f>COUNTIF(Vertices[Degree],"&gt;= "&amp;D6)-COUNTIF(Vertices[Degree],"&gt;="&amp;D7)</f>
        <v>0</v>
      </c>
      <c r="F6" s="39">
        <f t="shared" si="2"/>
        <v>0.509090909090909</v>
      </c>
      <c r="G6" s="40">
        <f>COUNTIF(Vertices[In-Degree],"&gt;= "&amp;F6)-COUNTIF(Vertices[In-Degree],"&gt;="&amp;F7)</f>
        <v>0</v>
      </c>
      <c r="H6" s="39">
        <f t="shared" si="3"/>
        <v>0.07272727272727272</v>
      </c>
      <c r="I6" s="40">
        <f>COUNTIF(Vertices[Out-Degree],"&gt;= "&amp;H6)-COUNTIF(Vertices[Out-Degree],"&gt;="&amp;H7)</f>
        <v>0</v>
      </c>
      <c r="J6" s="39">
        <f t="shared" si="4"/>
        <v>2.1818181818181817</v>
      </c>
      <c r="K6" s="40">
        <f>COUNTIF(Vertices[Betweenness Centrality],"&gt;= "&amp;J6)-COUNTIF(Vertices[Betweenness Centrality],"&gt;="&amp;J7)</f>
        <v>0</v>
      </c>
      <c r="L6" s="39">
        <f t="shared" si="5"/>
        <v>0.07272727272727272</v>
      </c>
      <c r="M6" s="40">
        <f>COUNTIF(Vertices[Closeness Centrality],"&gt;= "&amp;L6)-COUNTIF(Vertices[Closeness Centrality],"&gt;="&amp;L7)</f>
        <v>6</v>
      </c>
      <c r="N6" s="39">
        <f t="shared" si="6"/>
        <v>0.02424218181818182</v>
      </c>
      <c r="O6" s="40">
        <f>COUNTIF(Vertices[Eigenvector Centrality],"&gt;= "&amp;N6)-COUNTIF(Vertices[Eigenvector Centrality],"&gt;="&amp;N7)</f>
        <v>0</v>
      </c>
      <c r="P6" s="39">
        <f t="shared" si="7"/>
        <v>0.7930687454545456</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0.6363636363636362</v>
      </c>
      <c r="G7" s="42">
        <f>COUNTIF(Vertices[In-Degree],"&gt;= "&amp;F7)-COUNTIF(Vertices[In-Degree],"&gt;="&amp;F8)</f>
        <v>0</v>
      </c>
      <c r="H7" s="41">
        <f t="shared" si="3"/>
        <v>0.09090909090909091</v>
      </c>
      <c r="I7" s="42">
        <f>COUNTIF(Vertices[Out-Degree],"&gt;= "&amp;H7)-COUNTIF(Vertices[Out-Degree],"&gt;="&amp;H8)</f>
        <v>0</v>
      </c>
      <c r="J7" s="41">
        <f t="shared" si="4"/>
        <v>2.727272727272727</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0.030302727272727273</v>
      </c>
      <c r="O7" s="42">
        <f>COUNTIF(Vertices[Eigenvector Centrality],"&gt;= "&amp;N7)-COUNTIF(Vertices[Eigenvector Centrality],"&gt;="&amp;N8)</f>
        <v>0</v>
      </c>
      <c r="P7" s="41">
        <f t="shared" si="7"/>
        <v>0.8467111818181821</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20</v>
      </c>
      <c r="D8" s="34">
        <f t="shared" si="1"/>
        <v>0</v>
      </c>
      <c r="E8" s="3">
        <f>COUNTIF(Vertices[Degree],"&gt;= "&amp;D8)-COUNTIF(Vertices[Degree],"&gt;="&amp;D9)</f>
        <v>0</v>
      </c>
      <c r="F8" s="39">
        <f t="shared" si="2"/>
        <v>0.7636363636363634</v>
      </c>
      <c r="G8" s="40">
        <f>COUNTIF(Vertices[In-Degree],"&gt;= "&amp;F8)-COUNTIF(Vertices[In-Degree],"&gt;="&amp;F9)</f>
        <v>0</v>
      </c>
      <c r="H8" s="39">
        <f t="shared" si="3"/>
        <v>0.1090909090909091</v>
      </c>
      <c r="I8" s="40">
        <f>COUNTIF(Vertices[Out-Degree],"&gt;= "&amp;H8)-COUNTIF(Vertices[Out-Degree],"&gt;="&amp;H9)</f>
        <v>0</v>
      </c>
      <c r="J8" s="39">
        <f t="shared" si="4"/>
        <v>3.2727272727272725</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0.03636327272727273</v>
      </c>
      <c r="O8" s="40">
        <f>COUNTIF(Vertices[Eigenvector Centrality],"&gt;= "&amp;N8)-COUNTIF(Vertices[Eigenvector Centrality],"&gt;="&amp;N9)</f>
        <v>0</v>
      </c>
      <c r="P8" s="39">
        <f t="shared" si="7"/>
        <v>0.9003536181818185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0"/>
      <c r="B9" s="130"/>
      <c r="D9" s="34">
        <f t="shared" si="1"/>
        <v>0</v>
      </c>
      <c r="E9" s="3">
        <f>COUNTIF(Vertices[Degree],"&gt;= "&amp;D9)-COUNTIF(Vertices[Degree],"&gt;="&amp;D10)</f>
        <v>0</v>
      </c>
      <c r="F9" s="41">
        <f t="shared" si="2"/>
        <v>0.8909090909090907</v>
      </c>
      <c r="G9" s="42">
        <f>COUNTIF(Vertices[In-Degree],"&gt;= "&amp;F9)-COUNTIF(Vertices[In-Degree],"&gt;="&amp;F10)</f>
        <v>4</v>
      </c>
      <c r="H9" s="41">
        <f t="shared" si="3"/>
        <v>0.1272727272727273</v>
      </c>
      <c r="I9" s="42">
        <f>COUNTIF(Vertices[Out-Degree],"&gt;= "&amp;H9)-COUNTIF(Vertices[Out-Degree],"&gt;="&amp;H10)</f>
        <v>0</v>
      </c>
      <c r="J9" s="41">
        <f t="shared" si="4"/>
        <v>3.818181818181818</v>
      </c>
      <c r="K9" s="42">
        <f>COUNTIF(Vertices[Betweenness Centrality],"&gt;= "&amp;J9)-COUNTIF(Vertices[Betweenness Centrality],"&gt;="&amp;J10)</f>
        <v>0</v>
      </c>
      <c r="L9" s="41">
        <f t="shared" si="5"/>
        <v>0.1272727272727273</v>
      </c>
      <c r="M9" s="42">
        <f>COUNTIF(Vertices[Closeness Centrality],"&gt;= "&amp;L9)-COUNTIF(Vertices[Closeness Centrality],"&gt;="&amp;L10)</f>
        <v>4</v>
      </c>
      <c r="N9" s="41">
        <f t="shared" si="6"/>
        <v>0.04242381818181819</v>
      </c>
      <c r="O9" s="42">
        <f>COUNTIF(Vertices[Eigenvector Centrality],"&gt;= "&amp;N9)-COUNTIF(Vertices[Eigenvector Centrality],"&gt;="&amp;N10)</f>
        <v>0</v>
      </c>
      <c r="P9" s="41">
        <f t="shared" si="7"/>
        <v>0.9539960545454549</v>
      </c>
      <c r="Q9" s="42">
        <f>COUNTIF(Vertices[PageRank],"&gt;= "&amp;P9)-COUNTIF(Vertices[PageRank],"&gt;="&amp;P10)</f>
        <v>5</v>
      </c>
      <c r="R9" s="41">
        <f t="shared" si="8"/>
        <v>0</v>
      </c>
      <c r="S9" s="46">
        <f>COUNTIF(Vertices[Clustering Coefficient],"&gt;= "&amp;R9)-COUNTIF(Vertices[Clustering Coefficient],"&gt;="&amp;R10)</f>
        <v>0</v>
      </c>
      <c r="T9" s="41" t="e">
        <f ca="1" t="shared" si="9"/>
        <v>#REF!</v>
      </c>
      <c r="U9" s="42" t="e">
        <f ca="1" t="shared" si="0"/>
        <v>#REF!</v>
      </c>
    </row>
    <row r="10" spans="1:21" ht="15">
      <c r="A10" s="36" t="s">
        <v>151</v>
      </c>
      <c r="B10" s="36">
        <v>7</v>
      </c>
      <c r="D10" s="34">
        <f t="shared" si="1"/>
        <v>0</v>
      </c>
      <c r="E10" s="3">
        <f>COUNTIF(Vertices[Degree],"&gt;= "&amp;D10)-COUNTIF(Vertices[Degree],"&gt;="&amp;D11)</f>
        <v>0</v>
      </c>
      <c r="F10" s="39">
        <f t="shared" si="2"/>
        <v>1.0181818181818179</v>
      </c>
      <c r="G10" s="40">
        <f>COUNTIF(Vertices[In-Degree],"&gt;= "&amp;F10)-COUNTIF(Vertices[In-Degree],"&gt;="&amp;F11)</f>
        <v>0</v>
      </c>
      <c r="H10" s="39">
        <f t="shared" si="3"/>
        <v>0.14545454545454548</v>
      </c>
      <c r="I10" s="40">
        <f>COUNTIF(Vertices[Out-Degree],"&gt;= "&amp;H10)-COUNTIF(Vertices[Out-Degree],"&gt;="&amp;H11)</f>
        <v>0</v>
      </c>
      <c r="J10" s="39">
        <f t="shared" si="4"/>
        <v>4.363636363636363</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0.048484363636363645</v>
      </c>
      <c r="O10" s="40">
        <f>COUNTIF(Vertices[Eigenvector Centrality],"&gt;= "&amp;N10)-COUNTIF(Vertices[Eigenvector Centrality],"&gt;="&amp;N11)</f>
        <v>0</v>
      </c>
      <c r="P10" s="39">
        <f t="shared" si="7"/>
        <v>1.0076384909090912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0"/>
      <c r="B11" s="130"/>
      <c r="D11" s="34">
        <f t="shared" si="1"/>
        <v>0</v>
      </c>
      <c r="E11" s="3">
        <f>COUNTIF(Vertices[Degree],"&gt;= "&amp;D11)-COUNTIF(Vertices[Degree],"&gt;="&amp;D12)</f>
        <v>0</v>
      </c>
      <c r="F11" s="41">
        <f t="shared" si="2"/>
        <v>1.145454545454545</v>
      </c>
      <c r="G11" s="42">
        <f>COUNTIF(Vertices[In-Degree],"&gt;= "&amp;F11)-COUNTIF(Vertices[In-Degree],"&gt;="&amp;F12)</f>
        <v>0</v>
      </c>
      <c r="H11" s="41">
        <f t="shared" si="3"/>
        <v>0.16363636363636366</v>
      </c>
      <c r="I11" s="42">
        <f>COUNTIF(Vertices[Out-Degree],"&gt;= "&amp;H11)-COUNTIF(Vertices[Out-Degree],"&gt;="&amp;H12)</f>
        <v>0</v>
      </c>
      <c r="J11" s="41">
        <f t="shared" si="4"/>
        <v>4.909090909090908</v>
      </c>
      <c r="K11" s="42">
        <f>COUNTIF(Vertices[Betweenness Centrality],"&gt;= "&amp;J11)-COUNTIF(Vertices[Betweenness Centrality],"&gt;="&amp;J12)</f>
        <v>0</v>
      </c>
      <c r="L11" s="41">
        <f t="shared" si="5"/>
        <v>0.16363636363636366</v>
      </c>
      <c r="M11" s="42">
        <f>COUNTIF(Vertices[Closeness Centrality],"&gt;= "&amp;L11)-COUNTIF(Vertices[Closeness Centrality],"&gt;="&amp;L12)</f>
        <v>1</v>
      </c>
      <c r="N11" s="41">
        <f t="shared" si="6"/>
        <v>0.0545449090909091</v>
      </c>
      <c r="O11" s="42">
        <f>COUNTIF(Vertices[Eigenvector Centrality],"&gt;= "&amp;N11)-COUNTIF(Vertices[Eigenvector Centrality],"&gt;="&amp;N12)</f>
        <v>0</v>
      </c>
      <c r="P11" s="41">
        <f t="shared" si="7"/>
        <v>1.0612809272727275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1.2727272727272723</v>
      </c>
      <c r="G12" s="40">
        <f>COUNTIF(Vertices[In-Degree],"&gt;= "&amp;F12)-COUNTIF(Vertices[In-Degree],"&gt;="&amp;F13)</f>
        <v>0</v>
      </c>
      <c r="H12" s="39">
        <f t="shared" si="3"/>
        <v>0.18181818181818185</v>
      </c>
      <c r="I12" s="40">
        <f>COUNTIF(Vertices[Out-Degree],"&gt;= "&amp;H12)-COUNTIF(Vertices[Out-Degree],"&gt;="&amp;H13)</f>
        <v>0</v>
      </c>
      <c r="J12" s="39">
        <f t="shared" si="4"/>
        <v>5.454545454545453</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0.06060545454545456</v>
      </c>
      <c r="O12" s="40">
        <f>COUNTIF(Vertices[Eigenvector Centrality],"&gt;= "&amp;N12)-COUNTIF(Vertices[Eigenvector Centrality],"&gt;="&amp;N13)</f>
        <v>0</v>
      </c>
      <c r="P12" s="39">
        <f t="shared" si="7"/>
        <v>1.1149233636363638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1.3999999999999995</v>
      </c>
      <c r="G13" s="42">
        <f>COUNTIF(Vertices[In-Degree],"&gt;= "&amp;F13)-COUNTIF(Vertices[In-Degree],"&gt;="&amp;F14)</f>
        <v>0</v>
      </c>
      <c r="H13" s="41">
        <f t="shared" si="3"/>
        <v>0.20000000000000004</v>
      </c>
      <c r="I13" s="42">
        <f>COUNTIF(Vertices[Out-Degree],"&gt;= "&amp;H13)-COUNTIF(Vertices[Out-Degree],"&gt;="&amp;H14)</f>
        <v>0</v>
      </c>
      <c r="J13" s="41">
        <f t="shared" si="4"/>
        <v>5.999999999999998</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0.06666600000000002</v>
      </c>
      <c r="O13" s="42">
        <f>COUNTIF(Vertices[Eigenvector Centrality],"&gt;= "&amp;N13)-COUNTIF(Vertices[Eigenvector Centrality],"&gt;="&amp;N14)</f>
        <v>0</v>
      </c>
      <c r="P13" s="41">
        <f t="shared" si="7"/>
        <v>1.1685658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0"/>
      <c r="B14" s="130"/>
      <c r="D14" s="34">
        <f t="shared" si="1"/>
        <v>0</v>
      </c>
      <c r="E14" s="3">
        <f>COUNTIF(Vertices[Degree],"&gt;= "&amp;D14)-COUNTIF(Vertices[Degree],"&gt;="&amp;D15)</f>
        <v>0</v>
      </c>
      <c r="F14" s="39">
        <f t="shared" si="2"/>
        <v>1.5272727272727267</v>
      </c>
      <c r="G14" s="40">
        <f>COUNTIF(Vertices[In-Degree],"&gt;= "&amp;F14)-COUNTIF(Vertices[In-Degree],"&gt;="&amp;F15)</f>
        <v>0</v>
      </c>
      <c r="H14" s="39">
        <f t="shared" si="3"/>
        <v>0.21818181818181823</v>
      </c>
      <c r="I14" s="40">
        <f>COUNTIF(Vertices[Out-Degree],"&gt;= "&amp;H14)-COUNTIF(Vertices[Out-Degree],"&gt;="&amp;H15)</f>
        <v>0</v>
      </c>
      <c r="J14" s="39">
        <f t="shared" si="4"/>
        <v>6.545454545454543</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0.07272654545454547</v>
      </c>
      <c r="O14" s="40">
        <f>COUNTIF(Vertices[Eigenvector Centrality],"&gt;= "&amp;N14)-COUNTIF(Vertices[Eigenvector Centrality],"&gt;="&amp;N15)</f>
        <v>0</v>
      </c>
      <c r="P14" s="39">
        <f t="shared" si="7"/>
        <v>1.2222082363636364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152</v>
      </c>
      <c r="B15" s="36">
        <v>8</v>
      </c>
      <c r="D15" s="34">
        <f t="shared" si="1"/>
        <v>0</v>
      </c>
      <c r="E15" s="3">
        <f>COUNTIF(Vertices[Degree],"&gt;= "&amp;D15)-COUNTIF(Vertices[Degree],"&gt;="&amp;D16)</f>
        <v>0</v>
      </c>
      <c r="F15" s="41">
        <f t="shared" si="2"/>
        <v>1.6545454545454539</v>
      </c>
      <c r="G15" s="42">
        <f>COUNTIF(Vertices[In-Degree],"&gt;= "&amp;F15)-COUNTIF(Vertices[In-Degree],"&gt;="&amp;F16)</f>
        <v>0</v>
      </c>
      <c r="H15" s="41">
        <f t="shared" si="3"/>
        <v>0.23636363636363641</v>
      </c>
      <c r="I15" s="42">
        <f>COUNTIF(Vertices[Out-Degree],"&gt;= "&amp;H15)-COUNTIF(Vertices[Out-Degree],"&gt;="&amp;H16)</f>
        <v>0</v>
      </c>
      <c r="J15" s="41">
        <f t="shared" si="4"/>
        <v>7.090909090909088</v>
      </c>
      <c r="K15" s="42">
        <f>COUNTIF(Vertices[Betweenness Centrality],"&gt;= "&amp;J15)-COUNTIF(Vertices[Betweenness Centrality],"&gt;="&amp;J16)</f>
        <v>0</v>
      </c>
      <c r="L15" s="41">
        <f t="shared" si="5"/>
        <v>0.23636363636363641</v>
      </c>
      <c r="M15" s="42">
        <f>COUNTIF(Vertices[Closeness Centrality],"&gt;= "&amp;L15)-COUNTIF(Vertices[Closeness Centrality],"&gt;="&amp;L16)</f>
        <v>1</v>
      </c>
      <c r="N15" s="41">
        <f t="shared" si="6"/>
        <v>0.07878709090909093</v>
      </c>
      <c r="O15" s="42">
        <f>COUNTIF(Vertices[Eigenvector Centrality],"&gt;= "&amp;N15)-COUNTIF(Vertices[Eigenvector Centrality],"&gt;="&amp;N16)</f>
        <v>0</v>
      </c>
      <c r="P15" s="41">
        <f t="shared" si="7"/>
        <v>1.2758506727272727</v>
      </c>
      <c r="Q15" s="42">
        <f>COUNTIF(Vertices[PageRank],"&gt;= "&amp;P15)-COUNTIF(Vertices[PageRank],"&gt;="&amp;P16)</f>
        <v>2</v>
      </c>
      <c r="R15" s="41">
        <f t="shared" si="8"/>
        <v>0</v>
      </c>
      <c r="S15" s="46">
        <f>COUNTIF(Vertices[Clustering Coefficient],"&gt;= "&amp;R15)-COUNTIF(Vertices[Clustering Coefficient],"&gt;="&amp;R16)</f>
        <v>0</v>
      </c>
      <c r="T15" s="41" t="e">
        <f ca="1" t="shared" si="9"/>
        <v>#REF!</v>
      </c>
      <c r="U15" s="42" t="e">
        <f ca="1" t="shared" si="0"/>
        <v>#REF!</v>
      </c>
    </row>
    <row r="16" spans="1:21" ht="15">
      <c r="A16" s="36" t="s">
        <v>153</v>
      </c>
      <c r="B16" s="36">
        <v>3</v>
      </c>
      <c r="D16" s="34">
        <f t="shared" si="1"/>
        <v>0</v>
      </c>
      <c r="E16" s="3">
        <f>COUNTIF(Vertices[Degree],"&gt;= "&amp;D16)-COUNTIF(Vertices[Degree],"&gt;="&amp;D17)</f>
        <v>0</v>
      </c>
      <c r="F16" s="39">
        <f t="shared" si="2"/>
        <v>1.781818181818181</v>
      </c>
      <c r="G16" s="40">
        <f>COUNTIF(Vertices[In-Degree],"&gt;= "&amp;F16)-COUNTIF(Vertices[In-Degree],"&gt;="&amp;F17)</f>
        <v>0</v>
      </c>
      <c r="H16" s="39">
        <f t="shared" si="3"/>
        <v>0.2545454545454546</v>
      </c>
      <c r="I16" s="40">
        <f>COUNTIF(Vertices[Out-Degree],"&gt;= "&amp;H16)-COUNTIF(Vertices[Out-Degree],"&gt;="&amp;H17)</f>
        <v>0</v>
      </c>
      <c r="J16" s="39">
        <f t="shared" si="4"/>
        <v>7.636363636363633</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0.08484763636363639</v>
      </c>
      <c r="O16" s="40">
        <f>COUNTIF(Vertices[Eigenvector Centrality],"&gt;= "&amp;N16)-COUNTIF(Vertices[Eigenvector Centrality],"&gt;="&amp;N17)</f>
        <v>0</v>
      </c>
      <c r="P16" s="39">
        <f t="shared" si="7"/>
        <v>1.329493109090909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154</v>
      </c>
      <c r="B17" s="36">
        <v>7</v>
      </c>
      <c r="D17" s="34">
        <f t="shared" si="1"/>
        <v>0</v>
      </c>
      <c r="E17" s="3">
        <f>COUNTIF(Vertices[Degree],"&gt;= "&amp;D17)-COUNTIF(Vertices[Degree],"&gt;="&amp;D18)</f>
        <v>0</v>
      </c>
      <c r="F17" s="41">
        <f t="shared" si="2"/>
        <v>1.9090909090909083</v>
      </c>
      <c r="G17" s="42">
        <f>COUNTIF(Vertices[In-Degree],"&gt;= "&amp;F17)-COUNTIF(Vertices[In-Degree],"&gt;="&amp;F18)</f>
        <v>2</v>
      </c>
      <c r="H17" s="41">
        <f t="shared" si="3"/>
        <v>0.27272727272727276</v>
      </c>
      <c r="I17" s="42">
        <f>COUNTIF(Vertices[Out-Degree],"&gt;= "&amp;H17)-COUNTIF(Vertices[Out-Degree],"&gt;="&amp;H18)</f>
        <v>0</v>
      </c>
      <c r="J17" s="41">
        <f t="shared" si="4"/>
        <v>8.181818181818178</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0.09090818181818185</v>
      </c>
      <c r="O17" s="42">
        <f>COUNTIF(Vertices[Eigenvector Centrality],"&gt;= "&amp;N17)-COUNTIF(Vertices[Eigenvector Centrality],"&gt;="&amp;N18)</f>
        <v>0</v>
      </c>
      <c r="P17" s="41">
        <f t="shared" si="7"/>
        <v>1.3831355454545453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155</v>
      </c>
      <c r="B18" s="36">
        <v>7</v>
      </c>
      <c r="D18" s="34">
        <f t="shared" si="1"/>
        <v>0</v>
      </c>
      <c r="E18" s="3">
        <f>COUNTIF(Vertices[Degree],"&gt;= "&amp;D18)-COUNTIF(Vertices[Degree],"&gt;="&amp;D19)</f>
        <v>0</v>
      </c>
      <c r="F18" s="39">
        <f t="shared" si="2"/>
        <v>2.0363636363636357</v>
      </c>
      <c r="G18" s="40">
        <f>COUNTIF(Vertices[In-Degree],"&gt;= "&amp;F18)-COUNTIF(Vertices[In-Degree],"&gt;="&amp;F19)</f>
        <v>0</v>
      </c>
      <c r="H18" s="39">
        <f t="shared" si="3"/>
        <v>0.29090909090909095</v>
      </c>
      <c r="I18" s="40">
        <f>COUNTIF(Vertices[Out-Degree],"&gt;= "&amp;H18)-COUNTIF(Vertices[Out-Degree],"&gt;="&amp;H19)</f>
        <v>0</v>
      </c>
      <c r="J18" s="39">
        <f t="shared" si="4"/>
        <v>8.727272727272723</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0.0969687272727273</v>
      </c>
      <c r="O18" s="40">
        <f>COUNTIF(Vertices[Eigenvector Centrality],"&gt;= "&amp;N18)-COUNTIF(Vertices[Eigenvector Centrality],"&gt;="&amp;N19)</f>
        <v>0</v>
      </c>
      <c r="P18" s="39">
        <f t="shared" si="7"/>
        <v>1.4367779818181816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0"/>
      <c r="B19" s="130"/>
      <c r="D19" s="34">
        <f t="shared" si="1"/>
        <v>0</v>
      </c>
      <c r="E19" s="3">
        <f>COUNTIF(Vertices[Degree],"&gt;= "&amp;D19)-COUNTIF(Vertices[Degree],"&gt;="&amp;D20)</f>
        <v>0</v>
      </c>
      <c r="F19" s="41">
        <f t="shared" si="2"/>
        <v>2.163636363636363</v>
      </c>
      <c r="G19" s="42">
        <f>COUNTIF(Vertices[In-Degree],"&gt;= "&amp;F19)-COUNTIF(Vertices[In-Degree],"&gt;="&amp;F20)</f>
        <v>0</v>
      </c>
      <c r="H19" s="41">
        <f t="shared" si="3"/>
        <v>0.30909090909090914</v>
      </c>
      <c r="I19" s="42">
        <f>COUNTIF(Vertices[Out-Degree],"&gt;= "&amp;H19)-COUNTIF(Vertices[Out-Degree],"&gt;="&amp;H20)</f>
        <v>0</v>
      </c>
      <c r="J19" s="41">
        <f t="shared" si="4"/>
        <v>9.272727272727268</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0.10302927272727276</v>
      </c>
      <c r="O19" s="42">
        <f>COUNTIF(Vertices[Eigenvector Centrality],"&gt;= "&amp;N19)-COUNTIF(Vertices[Eigenvector Centrality],"&gt;="&amp;N20)</f>
        <v>0</v>
      </c>
      <c r="P19" s="41">
        <f t="shared" si="7"/>
        <v>1.490420418181818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156</v>
      </c>
      <c r="B20" s="36">
        <v>2</v>
      </c>
      <c r="D20" s="34">
        <f t="shared" si="1"/>
        <v>0</v>
      </c>
      <c r="E20" s="3">
        <f>COUNTIF(Vertices[Degree],"&gt;= "&amp;D20)-COUNTIF(Vertices[Degree],"&gt;="&amp;D21)</f>
        <v>0</v>
      </c>
      <c r="F20" s="39">
        <f t="shared" si="2"/>
        <v>2.2909090909090906</v>
      </c>
      <c r="G20" s="40">
        <f>COUNTIF(Vertices[In-Degree],"&gt;= "&amp;F20)-COUNTIF(Vertices[In-Degree],"&gt;="&amp;F21)</f>
        <v>0</v>
      </c>
      <c r="H20" s="39">
        <f t="shared" si="3"/>
        <v>0.3272727272727273</v>
      </c>
      <c r="I20" s="40">
        <f>COUNTIF(Vertices[Out-Degree],"&gt;= "&amp;H20)-COUNTIF(Vertices[Out-Degree],"&gt;="&amp;H21)</f>
        <v>0</v>
      </c>
      <c r="J20" s="39">
        <f t="shared" si="4"/>
        <v>9.818181818181813</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0.10908981818181822</v>
      </c>
      <c r="O20" s="40">
        <f>COUNTIF(Vertices[Eigenvector Centrality],"&gt;= "&amp;N20)-COUNTIF(Vertices[Eigenvector Centrality],"&gt;="&amp;N21)</f>
        <v>6</v>
      </c>
      <c r="P20" s="39">
        <f t="shared" si="7"/>
        <v>1.5440628545454542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157</v>
      </c>
      <c r="B21" s="36">
        <v>1.235955</v>
      </c>
      <c r="D21" s="34">
        <f t="shared" si="1"/>
        <v>0</v>
      </c>
      <c r="E21" s="3">
        <f>COUNTIF(Vertices[Degree],"&gt;= "&amp;D21)-COUNTIF(Vertices[Degree],"&gt;="&amp;D22)</f>
        <v>0</v>
      </c>
      <c r="F21" s="41">
        <f t="shared" si="2"/>
        <v>2.418181818181818</v>
      </c>
      <c r="G21" s="42">
        <f>COUNTIF(Vertices[In-Degree],"&gt;= "&amp;F21)-COUNTIF(Vertices[In-Degree],"&gt;="&amp;F22)</f>
        <v>0</v>
      </c>
      <c r="H21" s="41">
        <f t="shared" si="3"/>
        <v>0.3454545454545455</v>
      </c>
      <c r="I21" s="42">
        <f>COUNTIF(Vertices[Out-Degree],"&gt;= "&amp;H21)-COUNTIF(Vertices[Out-Degree],"&gt;="&amp;H22)</f>
        <v>0</v>
      </c>
      <c r="J21" s="41">
        <f t="shared" si="4"/>
        <v>10.363636363636358</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0.11515036363636368</v>
      </c>
      <c r="O21" s="42">
        <f>COUNTIF(Vertices[Eigenvector Centrality],"&gt;= "&amp;N21)-COUNTIF(Vertices[Eigenvector Centrality],"&gt;="&amp;N22)</f>
        <v>0</v>
      </c>
      <c r="P21" s="41">
        <f t="shared" si="7"/>
        <v>1.5977052909090905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30"/>
      <c r="B22" s="130"/>
      <c r="D22" s="34">
        <f t="shared" si="1"/>
        <v>0</v>
      </c>
      <c r="E22" s="3">
        <f>COUNTIF(Vertices[Degree],"&gt;= "&amp;D22)-COUNTIF(Vertices[Degree],"&gt;="&amp;D23)</f>
        <v>0</v>
      </c>
      <c r="F22" s="39">
        <f t="shared" si="2"/>
        <v>2.5454545454545454</v>
      </c>
      <c r="G22" s="40">
        <f>COUNTIF(Vertices[In-Degree],"&gt;= "&amp;F22)-COUNTIF(Vertices[In-Degree],"&gt;="&amp;F23)</f>
        <v>0</v>
      </c>
      <c r="H22" s="39">
        <f t="shared" si="3"/>
        <v>0.3636363636363637</v>
      </c>
      <c r="I22" s="40">
        <f>COUNTIF(Vertices[Out-Degree],"&gt;= "&amp;H22)-COUNTIF(Vertices[Out-Degree],"&gt;="&amp;H23)</f>
        <v>0</v>
      </c>
      <c r="J22" s="39">
        <f t="shared" si="4"/>
        <v>10.909090909090903</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0.12121090909090913</v>
      </c>
      <c r="O22" s="40">
        <f>COUNTIF(Vertices[Eigenvector Centrality],"&gt;= "&amp;N22)-COUNTIF(Vertices[Eigenvector Centrality],"&gt;="&amp;N23)</f>
        <v>0</v>
      </c>
      <c r="P22" s="39">
        <f t="shared" si="7"/>
        <v>1.6513477272727268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158</v>
      </c>
      <c r="B23" s="36">
        <v>0.030952380952380953</v>
      </c>
      <c r="D23" s="34">
        <f t="shared" si="1"/>
        <v>0</v>
      </c>
      <c r="E23" s="3">
        <f>COUNTIF(Vertices[Degree],"&gt;= "&amp;D23)-COUNTIF(Vertices[Degree],"&gt;="&amp;D24)</f>
        <v>0</v>
      </c>
      <c r="F23" s="41">
        <f t="shared" si="2"/>
        <v>2.672727272727273</v>
      </c>
      <c r="G23" s="42">
        <f>COUNTIF(Vertices[In-Degree],"&gt;= "&amp;F23)-COUNTIF(Vertices[In-Degree],"&gt;="&amp;F24)</f>
        <v>0</v>
      </c>
      <c r="H23" s="41">
        <f t="shared" si="3"/>
        <v>0.3818181818181819</v>
      </c>
      <c r="I23" s="42">
        <f>COUNTIF(Vertices[Out-Degree],"&gt;= "&amp;H23)-COUNTIF(Vertices[Out-Degree],"&gt;="&amp;H24)</f>
        <v>0</v>
      </c>
      <c r="J23" s="41">
        <f t="shared" si="4"/>
        <v>11.454545454545448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0.12727145454545458</v>
      </c>
      <c r="O23" s="42">
        <f>COUNTIF(Vertices[Eigenvector Centrality],"&gt;= "&amp;N23)-COUNTIF(Vertices[Eigenvector Centrality],"&gt;="&amp;N24)</f>
        <v>0</v>
      </c>
      <c r="P23" s="41">
        <f t="shared" si="7"/>
        <v>1.7049901636363631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547</v>
      </c>
      <c r="B24" s="36">
        <v>0.649375</v>
      </c>
      <c r="D24" s="34">
        <f t="shared" si="1"/>
        <v>0</v>
      </c>
      <c r="E24" s="3">
        <f>COUNTIF(Vertices[Degree],"&gt;= "&amp;D24)-COUNTIF(Vertices[Degree],"&gt;="&amp;D25)</f>
        <v>0</v>
      </c>
      <c r="F24" s="39">
        <f t="shared" si="2"/>
        <v>2.8000000000000003</v>
      </c>
      <c r="G24" s="40">
        <f>COUNTIF(Vertices[In-Degree],"&gt;= "&amp;F24)-COUNTIF(Vertices[In-Degree],"&gt;="&amp;F25)</f>
        <v>0</v>
      </c>
      <c r="H24" s="39">
        <f t="shared" si="3"/>
        <v>0.4000000000000001</v>
      </c>
      <c r="I24" s="40">
        <f>COUNTIF(Vertices[Out-Degree],"&gt;= "&amp;H24)-COUNTIF(Vertices[Out-Degree],"&gt;="&amp;H25)</f>
        <v>0</v>
      </c>
      <c r="J24" s="39">
        <f t="shared" si="4"/>
        <v>11.999999999999993</v>
      </c>
      <c r="K24" s="40">
        <f>COUNTIF(Vertices[Betweenness Centrality],"&gt;= "&amp;J24)-COUNTIF(Vertices[Betweenness Centrality],"&gt;="&amp;J25)</f>
        <v>1</v>
      </c>
      <c r="L24" s="39">
        <f t="shared" si="5"/>
        <v>0.4000000000000001</v>
      </c>
      <c r="M24" s="40">
        <f>COUNTIF(Vertices[Closeness Centrality],"&gt;= "&amp;L24)-COUNTIF(Vertices[Closeness Centrality],"&gt;="&amp;L25)</f>
        <v>0</v>
      </c>
      <c r="N24" s="39">
        <f t="shared" si="6"/>
        <v>0.13333200000000003</v>
      </c>
      <c r="O24" s="40">
        <f>COUNTIF(Vertices[Eigenvector Centrality],"&gt;= "&amp;N24)-COUNTIF(Vertices[Eigenvector Centrality],"&gt;="&amp;N25)</f>
        <v>0</v>
      </c>
      <c r="P24" s="39">
        <f t="shared" si="7"/>
        <v>1.7586325999999994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0"/>
      <c r="B25" s="130"/>
      <c r="D25" s="34">
        <f t="shared" si="1"/>
        <v>0</v>
      </c>
      <c r="E25" s="3">
        <f>COUNTIF(Vertices[Degree],"&gt;= "&amp;D25)-COUNTIF(Vertices[Degree],"&gt;="&amp;D26)</f>
        <v>0</v>
      </c>
      <c r="F25" s="41">
        <f t="shared" si="2"/>
        <v>2.9272727272727277</v>
      </c>
      <c r="G25" s="42">
        <f>COUNTIF(Vertices[In-Degree],"&gt;= "&amp;F25)-COUNTIF(Vertices[In-Degree],"&gt;="&amp;F26)</f>
        <v>0</v>
      </c>
      <c r="H25" s="41">
        <f t="shared" si="3"/>
        <v>0.41818181818181827</v>
      </c>
      <c r="I25" s="42">
        <f>COUNTIF(Vertices[Out-Degree],"&gt;= "&amp;H25)-COUNTIF(Vertices[Out-Degree],"&gt;="&amp;H26)</f>
        <v>0</v>
      </c>
      <c r="J25" s="41">
        <f t="shared" si="4"/>
        <v>12.545454545454538</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0.1393925454545455</v>
      </c>
      <c r="O25" s="42">
        <f>COUNTIF(Vertices[Eigenvector Centrality],"&gt;= "&amp;N25)-COUNTIF(Vertices[Eigenvector Centrality],"&gt;="&amp;N26)</f>
        <v>0</v>
      </c>
      <c r="P25" s="41">
        <f t="shared" si="7"/>
        <v>1.8122750363636357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548</v>
      </c>
      <c r="B26" s="36" t="s">
        <v>549</v>
      </c>
      <c r="D26" s="34">
        <f t="shared" si="1"/>
        <v>0</v>
      </c>
      <c r="E26" s="3">
        <f>COUNTIF(Vertices[Degree],"&gt;= "&amp;D26)-COUNTIF(Vertices[Degree],"&gt;="&amp;D28)</f>
        <v>0</v>
      </c>
      <c r="F26" s="39">
        <f t="shared" si="2"/>
        <v>3.054545454545455</v>
      </c>
      <c r="G26" s="40">
        <f>COUNTIF(Vertices[In-Degree],"&gt;= "&amp;F26)-COUNTIF(Vertices[In-Degree],"&gt;="&amp;F28)</f>
        <v>0</v>
      </c>
      <c r="H26" s="39">
        <f t="shared" si="3"/>
        <v>0.43636363636363645</v>
      </c>
      <c r="I26" s="40">
        <f>COUNTIF(Vertices[Out-Degree],"&gt;= "&amp;H26)-COUNTIF(Vertices[Out-Degree],"&gt;="&amp;H28)</f>
        <v>0</v>
      </c>
      <c r="J26" s="39">
        <f t="shared" si="4"/>
        <v>13.090909090909083</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0.14545309090909095</v>
      </c>
      <c r="O26" s="40">
        <f>COUNTIF(Vertices[Eigenvector Centrality],"&gt;= "&amp;N26)-COUNTIF(Vertices[Eigenvector Centrality],"&gt;="&amp;N28)</f>
        <v>0</v>
      </c>
      <c r="P26" s="39">
        <f t="shared" si="7"/>
        <v>1.865917472727272</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-2</v>
      </c>
      <c r="H27" s="78"/>
      <c r="I27" s="79">
        <f>COUNTIF(Vertices[Out-Degree],"&gt;= "&amp;H27)-COUNTIF(Vertices[Out-Degree],"&gt;="&amp;H28)</f>
        <v>-20</v>
      </c>
      <c r="J27" s="78"/>
      <c r="K27" s="79">
        <f>COUNTIF(Vertices[Betweenness Centrality],"&gt;= "&amp;J27)-COUNTIF(Vertices[Betweenness Centrality],"&gt;="&amp;J28)</f>
        <v>-1</v>
      </c>
      <c r="L27" s="78"/>
      <c r="M27" s="79">
        <f>COUNTIF(Vertices[Closeness Centrality],"&gt;= "&amp;L27)-COUNTIF(Vertices[Closeness Centrality],"&gt;="&amp;L28)</f>
        <v>-6</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-21</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3.1818181818181825</v>
      </c>
      <c r="G28" s="42">
        <f>COUNTIF(Vertices[In-Degree],"&gt;= "&amp;F28)-COUNTIF(Vertices[In-Degree],"&gt;="&amp;F40)</f>
        <v>0</v>
      </c>
      <c r="H28" s="41">
        <f>H26+($H$57-$H$2)/BinDivisor</f>
        <v>0.45454545454545464</v>
      </c>
      <c r="I28" s="42">
        <f>COUNTIF(Vertices[Out-Degree],"&gt;= "&amp;H28)-COUNTIF(Vertices[Out-Degree],"&gt;="&amp;H40)</f>
        <v>0</v>
      </c>
      <c r="J28" s="41">
        <f>J26+($J$57-$J$2)/BinDivisor</f>
        <v>13.636363636363628</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0.1515136363636364</v>
      </c>
      <c r="O28" s="42">
        <f>COUNTIF(Vertices[Eigenvector Centrality],"&gt;= "&amp;N28)-COUNTIF(Vertices[Eigenvector Centrality],"&gt;="&amp;N40)</f>
        <v>0</v>
      </c>
      <c r="P28" s="41">
        <f>P26+($P$57-$P$2)/BinDivisor</f>
        <v>1.9195599090909083</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-2</v>
      </c>
      <c r="H38" s="78"/>
      <c r="I38" s="79">
        <f>COUNTIF(Vertices[Out-Degree],"&gt;= "&amp;H38)-COUNTIF(Vertices[Out-Degree],"&gt;="&amp;H40)</f>
        <v>-20</v>
      </c>
      <c r="J38" s="78"/>
      <c r="K38" s="79">
        <f>COUNTIF(Vertices[Betweenness Centrality],"&gt;= "&amp;J38)-COUNTIF(Vertices[Betweenness Centrality],"&gt;="&amp;J40)</f>
        <v>-1</v>
      </c>
      <c r="L38" s="78"/>
      <c r="M38" s="79">
        <f>COUNTIF(Vertices[Closeness Centrality],"&gt;= "&amp;L38)-COUNTIF(Vertices[Closeness Centrality],"&gt;="&amp;L40)</f>
        <v>-6</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-21</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-2</v>
      </c>
      <c r="H39" s="78"/>
      <c r="I39" s="79">
        <f>COUNTIF(Vertices[Out-Degree],"&gt;= "&amp;H39)-COUNTIF(Vertices[Out-Degree],"&gt;="&amp;H40)</f>
        <v>-20</v>
      </c>
      <c r="J39" s="78"/>
      <c r="K39" s="79">
        <f>COUNTIF(Vertices[Betweenness Centrality],"&gt;= "&amp;J39)-COUNTIF(Vertices[Betweenness Centrality],"&gt;="&amp;J40)</f>
        <v>-1</v>
      </c>
      <c r="L39" s="78"/>
      <c r="M39" s="79">
        <f>COUNTIF(Vertices[Closeness Centrality],"&gt;= "&amp;L39)-COUNTIF(Vertices[Closeness Centrality],"&gt;="&amp;L40)</f>
        <v>-6</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-21</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3.30909090909091</v>
      </c>
      <c r="G40" s="40">
        <f>COUNTIF(Vertices[In-Degree],"&gt;= "&amp;F40)-COUNTIF(Vertices[In-Degree],"&gt;="&amp;F41)</f>
        <v>0</v>
      </c>
      <c r="H40" s="39">
        <f>H28+($H$57-$H$2)/BinDivisor</f>
        <v>0.47272727272727283</v>
      </c>
      <c r="I40" s="40">
        <f>COUNTIF(Vertices[Out-Degree],"&gt;= "&amp;H40)-COUNTIF(Vertices[Out-Degree],"&gt;="&amp;H41)</f>
        <v>0</v>
      </c>
      <c r="J40" s="39">
        <f>J28+($J$57-$J$2)/BinDivisor</f>
        <v>14.181818181818173</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0.15757418181818186</v>
      </c>
      <c r="O40" s="40">
        <f>COUNTIF(Vertices[Eigenvector Centrality],"&gt;= "&amp;N40)-COUNTIF(Vertices[Eigenvector Centrality],"&gt;="&amp;N41)</f>
        <v>0</v>
      </c>
      <c r="P40" s="39">
        <f>P28+($P$57-$P$2)/BinDivisor</f>
        <v>1.9732023454545446</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3.4363636363636374</v>
      </c>
      <c r="G41" s="42">
        <f>COUNTIF(Vertices[In-Degree],"&gt;= "&amp;F41)-COUNTIF(Vertices[In-Degree],"&gt;="&amp;F42)</f>
        <v>0</v>
      </c>
      <c r="H41" s="41">
        <f aca="true" t="shared" si="12" ref="H41:H56">H40+($H$57-$H$2)/BinDivisor</f>
        <v>0.490909090909091</v>
      </c>
      <c r="I41" s="42">
        <f>COUNTIF(Vertices[Out-Degree],"&gt;= "&amp;H41)-COUNTIF(Vertices[Out-Degree],"&gt;="&amp;H42)</f>
        <v>0</v>
      </c>
      <c r="J41" s="41">
        <f aca="true" t="shared" si="13" ref="J41:J56">J40+($J$57-$J$2)/BinDivisor</f>
        <v>14.727272727272718</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0.16363472727272732</v>
      </c>
      <c r="O41" s="42">
        <f>COUNTIF(Vertices[Eigenvector Centrality],"&gt;= "&amp;N41)-COUNTIF(Vertices[Eigenvector Centrality],"&gt;="&amp;N42)</f>
        <v>0</v>
      </c>
      <c r="P41" s="41">
        <f aca="true" t="shared" si="16" ref="P41:P56">P40+($P$57-$P$2)/BinDivisor</f>
        <v>2.026844781818181</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3.563636363636365</v>
      </c>
      <c r="G42" s="40">
        <f>COUNTIF(Vertices[In-Degree],"&gt;= "&amp;F42)-COUNTIF(Vertices[In-Degree],"&gt;="&amp;F43)</f>
        <v>0</v>
      </c>
      <c r="H42" s="39">
        <f t="shared" si="12"/>
        <v>0.5090909090909091</v>
      </c>
      <c r="I42" s="40">
        <f>COUNTIF(Vertices[Out-Degree],"&gt;= "&amp;H42)-COUNTIF(Vertices[Out-Degree],"&gt;="&amp;H43)</f>
        <v>0</v>
      </c>
      <c r="J42" s="39">
        <f t="shared" si="13"/>
        <v>15.272727272727263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0.16969527272727278</v>
      </c>
      <c r="O42" s="40">
        <f>COUNTIF(Vertices[Eigenvector Centrality],"&gt;= "&amp;N42)-COUNTIF(Vertices[Eigenvector Centrality],"&gt;="&amp;N43)</f>
        <v>0</v>
      </c>
      <c r="P42" s="39">
        <f t="shared" si="16"/>
        <v>2.0804872181818173</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3.6909090909090922</v>
      </c>
      <c r="G43" s="42">
        <f>COUNTIF(Vertices[In-Degree],"&gt;= "&amp;F43)-COUNTIF(Vertices[In-Degree],"&gt;="&amp;F44)</f>
        <v>0</v>
      </c>
      <c r="H43" s="41">
        <f t="shared" si="12"/>
        <v>0.5272727272727273</v>
      </c>
      <c r="I43" s="42">
        <f>COUNTIF(Vertices[Out-Degree],"&gt;= "&amp;H43)-COUNTIF(Vertices[Out-Degree],"&gt;="&amp;H44)</f>
        <v>0</v>
      </c>
      <c r="J43" s="41">
        <f t="shared" si="13"/>
        <v>15.818181818181808</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0.17575581818181824</v>
      </c>
      <c r="O43" s="42">
        <f>COUNTIF(Vertices[Eigenvector Centrality],"&gt;= "&amp;N43)-COUNTIF(Vertices[Eigenvector Centrality],"&gt;="&amp;N44)</f>
        <v>0</v>
      </c>
      <c r="P43" s="41">
        <f t="shared" si="16"/>
        <v>2.1341296545454536</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3.8181818181818197</v>
      </c>
      <c r="G44" s="40">
        <f>COUNTIF(Vertices[In-Degree],"&gt;= "&amp;F44)-COUNTIF(Vertices[In-Degree],"&gt;="&amp;F45)</f>
        <v>0</v>
      </c>
      <c r="H44" s="39">
        <f t="shared" si="12"/>
        <v>0.5454545454545455</v>
      </c>
      <c r="I44" s="40">
        <f>COUNTIF(Vertices[Out-Degree],"&gt;= "&amp;H44)-COUNTIF(Vertices[Out-Degree],"&gt;="&amp;H45)</f>
        <v>0</v>
      </c>
      <c r="J44" s="39">
        <f t="shared" si="13"/>
        <v>16.363636363636353</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0.1818163636363637</v>
      </c>
      <c r="O44" s="40">
        <f>COUNTIF(Vertices[Eigenvector Centrality],"&gt;= "&amp;N44)-COUNTIF(Vertices[Eigenvector Centrality],"&gt;="&amp;N45)</f>
        <v>0</v>
      </c>
      <c r="P44" s="39">
        <f t="shared" si="16"/>
        <v>2.18777209090909</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3.945454545454547</v>
      </c>
      <c r="G45" s="42">
        <f>COUNTIF(Vertices[In-Degree],"&gt;= "&amp;F45)-COUNTIF(Vertices[In-Degree],"&gt;="&amp;F46)</f>
        <v>0</v>
      </c>
      <c r="H45" s="41">
        <f t="shared" si="12"/>
        <v>0.5636363636363637</v>
      </c>
      <c r="I45" s="42">
        <f>COUNTIF(Vertices[Out-Degree],"&gt;= "&amp;H45)-COUNTIF(Vertices[Out-Degree],"&gt;="&amp;H46)</f>
        <v>0</v>
      </c>
      <c r="J45" s="41">
        <f t="shared" si="13"/>
        <v>16.9090909090909</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0.18787690909090915</v>
      </c>
      <c r="O45" s="42">
        <f>COUNTIF(Vertices[Eigenvector Centrality],"&gt;= "&amp;N45)-COUNTIF(Vertices[Eigenvector Centrality],"&gt;="&amp;N46)</f>
        <v>0</v>
      </c>
      <c r="P45" s="41">
        <f t="shared" si="16"/>
        <v>2.241414527272726</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4.072727272727274</v>
      </c>
      <c r="G46" s="40">
        <f>COUNTIF(Vertices[In-Degree],"&gt;= "&amp;F46)-COUNTIF(Vertices[In-Degree],"&gt;="&amp;F47)</f>
        <v>0</v>
      </c>
      <c r="H46" s="39">
        <f t="shared" si="12"/>
        <v>0.5818181818181819</v>
      </c>
      <c r="I46" s="40">
        <f>COUNTIF(Vertices[Out-Degree],"&gt;= "&amp;H46)-COUNTIF(Vertices[Out-Degree],"&gt;="&amp;H47)</f>
        <v>0</v>
      </c>
      <c r="J46" s="39">
        <f t="shared" si="13"/>
        <v>17.454545454545446</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0.1939374545454546</v>
      </c>
      <c r="O46" s="40">
        <f>COUNTIF(Vertices[Eigenvector Centrality],"&gt;= "&amp;N46)-COUNTIF(Vertices[Eigenvector Centrality],"&gt;="&amp;N47)</f>
        <v>0</v>
      </c>
      <c r="P46" s="39">
        <f t="shared" si="16"/>
        <v>2.2950569636363625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4.200000000000001</v>
      </c>
      <c r="G47" s="42">
        <f>COUNTIF(Vertices[In-Degree],"&gt;= "&amp;F47)-COUNTIF(Vertices[In-Degree],"&gt;="&amp;F48)</f>
        <v>0</v>
      </c>
      <c r="H47" s="41">
        <f t="shared" si="12"/>
        <v>0.6000000000000001</v>
      </c>
      <c r="I47" s="42">
        <f>COUNTIF(Vertices[Out-Degree],"&gt;= "&amp;H47)-COUNTIF(Vertices[Out-Degree],"&gt;="&amp;H48)</f>
        <v>0</v>
      </c>
      <c r="J47" s="41">
        <f t="shared" si="13"/>
        <v>17.999999999999993</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0.19999800000000006</v>
      </c>
      <c r="O47" s="42">
        <f>COUNTIF(Vertices[Eigenvector Centrality],"&gt;= "&amp;N47)-COUNTIF(Vertices[Eigenvector Centrality],"&gt;="&amp;N48)</f>
        <v>0</v>
      </c>
      <c r="P47" s="41">
        <f t="shared" si="16"/>
        <v>2.3486993999999988</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4.327272727272728</v>
      </c>
      <c r="G48" s="40">
        <f>COUNTIF(Vertices[In-Degree],"&gt;= "&amp;F48)-COUNTIF(Vertices[In-Degree],"&gt;="&amp;F49)</f>
        <v>0</v>
      </c>
      <c r="H48" s="39">
        <f t="shared" si="12"/>
        <v>0.6181818181818183</v>
      </c>
      <c r="I48" s="40">
        <f>COUNTIF(Vertices[Out-Degree],"&gt;= "&amp;H48)-COUNTIF(Vertices[Out-Degree],"&gt;="&amp;H49)</f>
        <v>0</v>
      </c>
      <c r="J48" s="39">
        <f t="shared" si="13"/>
        <v>18.54545454545454</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0.20605854545454552</v>
      </c>
      <c r="O48" s="40">
        <f>COUNTIF(Vertices[Eigenvector Centrality],"&gt;= "&amp;N48)-COUNTIF(Vertices[Eigenvector Centrality],"&gt;="&amp;N49)</f>
        <v>0</v>
      </c>
      <c r="P48" s="39">
        <f t="shared" si="16"/>
        <v>2.402341836363635</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4.454545454545455</v>
      </c>
      <c r="G49" s="42">
        <f>COUNTIF(Vertices[In-Degree],"&gt;= "&amp;F49)-COUNTIF(Vertices[In-Degree],"&gt;="&amp;F50)</f>
        <v>0</v>
      </c>
      <c r="H49" s="41">
        <f t="shared" si="12"/>
        <v>0.6363636363636365</v>
      </c>
      <c r="I49" s="42">
        <f>COUNTIF(Vertices[Out-Degree],"&gt;= "&amp;H49)-COUNTIF(Vertices[Out-Degree],"&gt;="&amp;H50)</f>
        <v>0</v>
      </c>
      <c r="J49" s="41">
        <f t="shared" si="13"/>
        <v>19.090909090909086</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0.21211909090909098</v>
      </c>
      <c r="O49" s="42">
        <f>COUNTIF(Vertices[Eigenvector Centrality],"&gt;= "&amp;N49)-COUNTIF(Vertices[Eigenvector Centrality],"&gt;="&amp;N50)</f>
        <v>0</v>
      </c>
      <c r="P49" s="41">
        <f t="shared" si="16"/>
        <v>2.4559842727272714</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4.581818181818182</v>
      </c>
      <c r="G50" s="40">
        <f>COUNTIF(Vertices[In-Degree],"&gt;= "&amp;F50)-COUNTIF(Vertices[In-Degree],"&gt;="&amp;F51)</f>
        <v>0</v>
      </c>
      <c r="H50" s="39">
        <f t="shared" si="12"/>
        <v>0.6545454545454547</v>
      </c>
      <c r="I50" s="40">
        <f>COUNTIF(Vertices[Out-Degree],"&gt;= "&amp;H50)-COUNTIF(Vertices[Out-Degree],"&gt;="&amp;H51)</f>
        <v>0</v>
      </c>
      <c r="J50" s="39">
        <f t="shared" si="13"/>
        <v>19.636363636363633</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0.21817963636363644</v>
      </c>
      <c r="O50" s="40">
        <f>COUNTIF(Vertices[Eigenvector Centrality],"&gt;= "&amp;N50)-COUNTIF(Vertices[Eigenvector Centrality],"&gt;="&amp;N51)</f>
        <v>0</v>
      </c>
      <c r="P50" s="39">
        <f t="shared" si="16"/>
        <v>2.5096267090909077</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4.709090909090909</v>
      </c>
      <c r="G51" s="42">
        <f>COUNTIF(Vertices[In-Degree],"&gt;= "&amp;F51)-COUNTIF(Vertices[In-Degree],"&gt;="&amp;F52)</f>
        <v>0</v>
      </c>
      <c r="H51" s="41">
        <f t="shared" si="12"/>
        <v>0.6727272727272728</v>
      </c>
      <c r="I51" s="42">
        <f>COUNTIF(Vertices[Out-Degree],"&gt;= "&amp;H51)-COUNTIF(Vertices[Out-Degree],"&gt;="&amp;H52)</f>
        <v>0</v>
      </c>
      <c r="J51" s="41">
        <f t="shared" si="13"/>
        <v>20.18181818181818</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0.2242401818181819</v>
      </c>
      <c r="O51" s="42">
        <f>COUNTIF(Vertices[Eigenvector Centrality],"&gt;= "&amp;N51)-COUNTIF(Vertices[Eigenvector Centrality],"&gt;="&amp;N52)</f>
        <v>0</v>
      </c>
      <c r="P51" s="41">
        <f t="shared" si="16"/>
        <v>2.563269145454544</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4.836363636363636</v>
      </c>
      <c r="G52" s="40">
        <f>COUNTIF(Vertices[In-Degree],"&gt;= "&amp;F52)-COUNTIF(Vertices[In-Degree],"&gt;="&amp;F53)</f>
        <v>0</v>
      </c>
      <c r="H52" s="39">
        <f t="shared" si="12"/>
        <v>0.690909090909091</v>
      </c>
      <c r="I52" s="40">
        <f>COUNTIF(Vertices[Out-Degree],"&gt;= "&amp;H52)-COUNTIF(Vertices[Out-Degree],"&gt;="&amp;H53)</f>
        <v>0</v>
      </c>
      <c r="J52" s="39">
        <f t="shared" si="13"/>
        <v>20.727272727272727</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0.23030072727272735</v>
      </c>
      <c r="O52" s="40">
        <f>COUNTIF(Vertices[Eigenvector Centrality],"&gt;= "&amp;N52)-COUNTIF(Vertices[Eigenvector Centrality],"&gt;="&amp;N53)</f>
        <v>0</v>
      </c>
      <c r="P52" s="39">
        <f t="shared" si="16"/>
        <v>2.6169115818181803</v>
      </c>
      <c r="Q52" s="40">
        <f>COUNTIF(Vertices[PageRank],"&gt;= "&amp;P52)-COUNTIF(Vertices[PageRank],"&gt;="&amp;P53)</f>
        <v>1</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4.963636363636363</v>
      </c>
      <c r="G53" s="42">
        <f>COUNTIF(Vertices[In-Degree],"&gt;= "&amp;F53)-COUNTIF(Vertices[In-Degree],"&gt;="&amp;F54)</f>
        <v>1</v>
      </c>
      <c r="H53" s="41">
        <f t="shared" si="12"/>
        <v>0.7090909090909092</v>
      </c>
      <c r="I53" s="42">
        <f>COUNTIF(Vertices[Out-Degree],"&gt;= "&amp;H53)-COUNTIF(Vertices[Out-Degree],"&gt;="&amp;H54)</f>
        <v>0</v>
      </c>
      <c r="J53" s="41">
        <f t="shared" si="13"/>
        <v>21.272727272727273</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0.2363612727272728</v>
      </c>
      <c r="O53" s="42">
        <f>COUNTIF(Vertices[Eigenvector Centrality],"&gt;= "&amp;N53)-COUNTIF(Vertices[Eigenvector Centrality],"&gt;="&amp;N54)</f>
        <v>0</v>
      </c>
      <c r="P53" s="41">
        <f t="shared" si="16"/>
        <v>2.6705540181818166</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5.09090909090909</v>
      </c>
      <c r="G54" s="40">
        <f>COUNTIF(Vertices[In-Degree],"&gt;= "&amp;F54)-COUNTIF(Vertices[In-Degree],"&gt;="&amp;F55)</f>
        <v>0</v>
      </c>
      <c r="H54" s="39">
        <f t="shared" si="12"/>
        <v>0.7272727272727274</v>
      </c>
      <c r="I54" s="40">
        <f>COUNTIF(Vertices[Out-Degree],"&gt;= "&amp;H54)-COUNTIF(Vertices[Out-Degree],"&gt;="&amp;H55)</f>
        <v>0</v>
      </c>
      <c r="J54" s="39">
        <f t="shared" si="13"/>
        <v>21.81818181818182</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0.24242181818181827</v>
      </c>
      <c r="O54" s="40">
        <f>COUNTIF(Vertices[Eigenvector Centrality],"&gt;= "&amp;N54)-COUNTIF(Vertices[Eigenvector Centrality],"&gt;="&amp;N55)</f>
        <v>0</v>
      </c>
      <c r="P54" s="39">
        <f t="shared" si="16"/>
        <v>2.724196454545453</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5.218181818181817</v>
      </c>
      <c r="G55" s="42">
        <f>COUNTIF(Vertices[In-Degree],"&gt;= "&amp;F55)-COUNTIF(Vertices[In-Degree],"&gt;="&amp;F56)</f>
        <v>0</v>
      </c>
      <c r="H55" s="41">
        <f t="shared" si="12"/>
        <v>0.7454545454545456</v>
      </c>
      <c r="I55" s="42">
        <f>COUNTIF(Vertices[Out-Degree],"&gt;= "&amp;H55)-COUNTIF(Vertices[Out-Degree],"&gt;="&amp;H56)</f>
        <v>0</v>
      </c>
      <c r="J55" s="41">
        <f t="shared" si="13"/>
        <v>22.363636363636367</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0.24848236363636372</v>
      </c>
      <c r="O55" s="42">
        <f>COUNTIF(Vertices[Eigenvector Centrality],"&gt;= "&amp;N55)-COUNTIF(Vertices[Eigenvector Centrality],"&gt;="&amp;N56)</f>
        <v>0</v>
      </c>
      <c r="P55" s="41">
        <f t="shared" si="16"/>
        <v>2.777838890909089</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5.345454545454544</v>
      </c>
      <c r="G56" s="40">
        <f>COUNTIF(Vertices[In-Degree],"&gt;= "&amp;F56)-COUNTIF(Vertices[In-Degree],"&gt;="&amp;F57)</f>
        <v>0</v>
      </c>
      <c r="H56" s="39">
        <f t="shared" si="12"/>
        <v>0.7636363636363638</v>
      </c>
      <c r="I56" s="40">
        <f>COUNTIF(Vertices[Out-Degree],"&gt;= "&amp;H56)-COUNTIF(Vertices[Out-Degree],"&gt;="&amp;H57)</f>
        <v>0</v>
      </c>
      <c r="J56" s="39">
        <f t="shared" si="13"/>
        <v>22.909090909090914</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0.25454290909090915</v>
      </c>
      <c r="O56" s="40">
        <f>COUNTIF(Vertices[Eigenvector Centrality],"&gt;= "&amp;N56)-COUNTIF(Vertices[Eigenvector Centrality],"&gt;="&amp;N57)</f>
        <v>0</v>
      </c>
      <c r="P56" s="39">
        <f t="shared" si="16"/>
        <v>2.8314813272727255</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7</v>
      </c>
      <c r="G57" s="44">
        <f>COUNTIF(Vertices[In-Degree],"&gt;= "&amp;F57)-COUNTIF(Vertices[In-Degree],"&gt;="&amp;F58)</f>
        <v>1</v>
      </c>
      <c r="H57" s="43">
        <f>MAX(Vertices[Out-Degree])</f>
        <v>1</v>
      </c>
      <c r="I57" s="44">
        <f>COUNTIF(Vertices[Out-Degree],"&gt;= "&amp;H57)-COUNTIF(Vertices[Out-Degree],"&gt;="&amp;H58)</f>
        <v>20</v>
      </c>
      <c r="J57" s="43">
        <f>MAX(Vertices[Betweenness Centrality])</f>
        <v>30</v>
      </c>
      <c r="K57" s="44">
        <f>COUNTIF(Vertices[Betweenness Centrality],"&gt;= "&amp;J57)-COUNTIF(Vertices[Betweenness Centrality],"&gt;="&amp;J58)</f>
        <v>1</v>
      </c>
      <c r="L57" s="43">
        <f>MAX(Vertices[Closeness Centrality])</f>
        <v>1</v>
      </c>
      <c r="M57" s="44">
        <f>COUNTIF(Vertices[Closeness Centrality],"&gt;= "&amp;L57)-COUNTIF(Vertices[Closeness Centrality],"&gt;="&amp;L58)</f>
        <v>6</v>
      </c>
      <c r="N57" s="43">
        <f>MAX(Vertices[Eigenvector Centrality])</f>
        <v>0.33333</v>
      </c>
      <c r="O57" s="44">
        <f>COUNTIF(Vertices[Eigenvector Centrality],"&gt;= "&amp;N57)-COUNTIF(Vertices[Eigenvector Centrality],"&gt;="&amp;N58)</f>
        <v>1</v>
      </c>
      <c r="P57" s="43">
        <f>MAX(Vertices[PageRank])</f>
        <v>3.528833</v>
      </c>
      <c r="Q57" s="44">
        <f>COUNTIF(Vertices[PageRank],"&gt;= "&amp;P57)-COUNTIF(Vertices[PageRank],"&gt;="&amp;P58)</f>
        <v>1</v>
      </c>
      <c r="R57" s="43">
        <f>MAX(Vertices[Clustering Coefficient])</f>
        <v>0</v>
      </c>
      <c r="S57" s="47">
        <f>COUNTIF(Vertices[Clustering Coefficient],"&gt;= "&amp;R57)-COUNTIF(Vertices[Clustering Coefficient],"&gt;="&amp;R58)</f>
        <v>21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7</v>
      </c>
    </row>
    <row r="71" spans="1:2" ht="15">
      <c r="A71" s="35" t="s">
        <v>90</v>
      </c>
      <c r="B71" s="49">
        <f>_xlfn.IFERROR(AVERAGE(Vertices[In-Degree]),NoMetricMessage)</f>
        <v>0.9523809523809523</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1</v>
      </c>
    </row>
    <row r="85" spans="1:2" ht="15">
      <c r="A85" s="35" t="s">
        <v>96</v>
      </c>
      <c r="B85" s="49">
        <f>_xlfn.IFERROR(AVERAGE(Vertices[Out-Degree]),NoMetricMessage)</f>
        <v>0.9523809523809523</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30</v>
      </c>
    </row>
    <row r="99" spans="1:2" ht="15">
      <c r="A99" s="35" t="s">
        <v>102</v>
      </c>
      <c r="B99" s="49">
        <f>_xlfn.IFERROR(AVERAGE(Vertices[Betweenness Centrality]),NoMetricMessage)</f>
        <v>2</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0.3587404285714286</v>
      </c>
    </row>
    <row r="114" spans="1:2" ht="15">
      <c r="A114" s="35" t="s">
        <v>109</v>
      </c>
      <c r="B114" s="49">
        <f>_xlfn.IFERROR(MEDIAN(Vertices[Closeness Centrality]),NoMetricMessage)</f>
        <v>0.142857</v>
      </c>
    </row>
    <row r="125" spans="1:2" ht="15">
      <c r="A125" s="35" t="s">
        <v>112</v>
      </c>
      <c r="B125" s="49">
        <f>IF(COUNT(Vertices[Eigenvector Centrality])&gt;0,N2,NoMetricMessage)</f>
        <v>0</v>
      </c>
    </row>
    <row r="126" spans="1:2" ht="15">
      <c r="A126" s="35" t="s">
        <v>113</v>
      </c>
      <c r="B126" s="49">
        <f>IF(COUNT(Vertices[Eigenvector Centrality])&gt;0,N57,NoMetricMessage)</f>
        <v>0.33333</v>
      </c>
    </row>
    <row r="127" spans="1:2" ht="15">
      <c r="A127" s="35" t="s">
        <v>114</v>
      </c>
      <c r="B127" s="49">
        <f>_xlfn.IFERROR(AVERAGE(Vertices[Eigenvector Centrality]),NoMetricMessage)</f>
        <v>0.04761914285714286</v>
      </c>
    </row>
    <row r="128" spans="1:2" ht="15">
      <c r="A128" s="35" t="s">
        <v>115</v>
      </c>
      <c r="B128" s="49">
        <f>_xlfn.IFERROR(MEDIAN(Vertices[Eigenvector Centrality]),NoMetricMessage)</f>
        <v>2E-06</v>
      </c>
    </row>
    <row r="139" spans="1:2" ht="15">
      <c r="A139" s="35" t="s">
        <v>140</v>
      </c>
      <c r="B139" s="49">
        <f>IF(COUNT(Vertices[PageRank])&gt;0,P2,NoMetricMessage)</f>
        <v>0.578499</v>
      </c>
    </row>
    <row r="140" spans="1:2" ht="15">
      <c r="A140" s="35" t="s">
        <v>141</v>
      </c>
      <c r="B140" s="49">
        <f>IF(COUNT(Vertices[PageRank])&gt;0,P57,NoMetricMessage)</f>
        <v>3.528833</v>
      </c>
    </row>
    <row r="141" spans="1:2" ht="15">
      <c r="A141" s="35" t="s">
        <v>142</v>
      </c>
      <c r="B141" s="49">
        <f>_xlfn.IFERROR(AVERAGE(Vertices[PageRank]),NoMetricMessage)</f>
        <v>0.9999751904761905</v>
      </c>
    </row>
    <row r="142" spans="1:2" ht="15">
      <c r="A142" s="35" t="s">
        <v>143</v>
      </c>
      <c r="B142" s="49">
        <f>_xlfn.IFERROR(MEDIAN(Vertices[PageRank]),NoMetricMessage)</f>
        <v>0.701738</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490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491</v>
      </c>
      <c r="K7" s="13" t="s">
        <v>492</v>
      </c>
    </row>
    <row r="8" spans="1:11" ht="409.5">
      <c r="A8"/>
      <c r="B8">
        <v>2</v>
      </c>
      <c r="C8">
        <v>2</v>
      </c>
      <c r="D8" t="s">
        <v>61</v>
      </c>
      <c r="E8" t="s">
        <v>61</v>
      </c>
      <c r="H8" t="s">
        <v>73</v>
      </c>
      <c r="J8" t="s">
        <v>493</v>
      </c>
      <c r="K8" s="13" t="s">
        <v>494</v>
      </c>
    </row>
    <row r="9" spans="1:11" ht="409.5">
      <c r="A9"/>
      <c r="B9">
        <v>3</v>
      </c>
      <c r="C9">
        <v>4</v>
      </c>
      <c r="D9" t="s">
        <v>62</v>
      </c>
      <c r="E9" t="s">
        <v>62</v>
      </c>
      <c r="H9" t="s">
        <v>74</v>
      </c>
      <c r="J9" t="s">
        <v>495</v>
      </c>
      <c r="K9" s="116" t="s">
        <v>496</v>
      </c>
    </row>
    <row r="10" spans="1:11" ht="409.5">
      <c r="A10"/>
      <c r="B10">
        <v>4</v>
      </c>
      <c r="D10" t="s">
        <v>63</v>
      </c>
      <c r="E10" t="s">
        <v>63</v>
      </c>
      <c r="H10" t="s">
        <v>75</v>
      </c>
      <c r="J10" t="s">
        <v>497</v>
      </c>
      <c r="K10" s="13" t="s">
        <v>498</v>
      </c>
    </row>
    <row r="11" spans="1:11" ht="15">
      <c r="A11"/>
      <c r="B11">
        <v>5</v>
      </c>
      <c r="D11" t="s">
        <v>46</v>
      </c>
      <c r="E11">
        <v>1</v>
      </c>
      <c r="H11" t="s">
        <v>76</v>
      </c>
      <c r="J11" t="s">
        <v>499</v>
      </c>
      <c r="K11" t="s">
        <v>500</v>
      </c>
    </row>
    <row r="12" spans="1:11" ht="15">
      <c r="A12"/>
      <c r="B12"/>
      <c r="D12" t="s">
        <v>64</v>
      </c>
      <c r="E12">
        <v>2</v>
      </c>
      <c r="H12">
        <v>0</v>
      </c>
      <c r="J12" t="s">
        <v>501</v>
      </c>
      <c r="K12" t="s">
        <v>502</v>
      </c>
    </row>
    <row r="13" spans="1:11" ht="15">
      <c r="A13"/>
      <c r="B13"/>
      <c r="D13">
        <v>1</v>
      </c>
      <c r="E13">
        <v>3</v>
      </c>
      <c r="H13">
        <v>1</v>
      </c>
      <c r="J13" t="s">
        <v>503</v>
      </c>
      <c r="K13" t="s">
        <v>504</v>
      </c>
    </row>
    <row r="14" spans="4:11" ht="15">
      <c r="D14">
        <v>2</v>
      </c>
      <c r="E14">
        <v>4</v>
      </c>
      <c r="H14">
        <v>2</v>
      </c>
      <c r="J14" t="s">
        <v>505</v>
      </c>
      <c r="K14" t="s">
        <v>506</v>
      </c>
    </row>
    <row r="15" spans="4:11" ht="15">
      <c r="D15">
        <v>3</v>
      </c>
      <c r="E15">
        <v>5</v>
      </c>
      <c r="H15">
        <v>3</v>
      </c>
      <c r="J15" t="s">
        <v>507</v>
      </c>
      <c r="K15" t="s">
        <v>508</v>
      </c>
    </row>
    <row r="16" spans="4:11" ht="15">
      <c r="D16">
        <v>4</v>
      </c>
      <c r="E16">
        <v>6</v>
      </c>
      <c r="H16">
        <v>4</v>
      </c>
      <c r="J16" t="s">
        <v>509</v>
      </c>
      <c r="K16" t="s">
        <v>510</v>
      </c>
    </row>
    <row r="17" spans="4:11" ht="15">
      <c r="D17">
        <v>5</v>
      </c>
      <c r="E17">
        <v>7</v>
      </c>
      <c r="H17">
        <v>5</v>
      </c>
      <c r="J17" t="s">
        <v>511</v>
      </c>
      <c r="K17" t="s">
        <v>512</v>
      </c>
    </row>
    <row r="18" spans="4:11" ht="15">
      <c r="D18">
        <v>6</v>
      </c>
      <c r="E18">
        <v>8</v>
      </c>
      <c r="H18">
        <v>6</v>
      </c>
      <c r="J18" t="s">
        <v>513</v>
      </c>
      <c r="K18" t="s">
        <v>514</v>
      </c>
    </row>
    <row r="19" spans="4:11" ht="15">
      <c r="D19">
        <v>7</v>
      </c>
      <c r="E19">
        <v>9</v>
      </c>
      <c r="H19">
        <v>7</v>
      </c>
      <c r="J19" t="s">
        <v>515</v>
      </c>
      <c r="K19" t="s">
        <v>516</v>
      </c>
    </row>
    <row r="20" spans="4:11" ht="15">
      <c r="D20">
        <v>8</v>
      </c>
      <c r="H20">
        <v>8</v>
      </c>
      <c r="J20" t="s">
        <v>517</v>
      </c>
      <c r="K20" t="s">
        <v>518</v>
      </c>
    </row>
    <row r="21" spans="4:11" ht="409.5">
      <c r="D21">
        <v>9</v>
      </c>
      <c r="H21">
        <v>9</v>
      </c>
      <c r="J21" t="s">
        <v>519</v>
      </c>
      <c r="K21" s="13" t="s">
        <v>520</v>
      </c>
    </row>
    <row r="22" spans="4:11" ht="409.5">
      <c r="D22">
        <v>10</v>
      </c>
      <c r="J22" t="s">
        <v>521</v>
      </c>
      <c r="K22" s="13" t="s">
        <v>522</v>
      </c>
    </row>
    <row r="23" spans="4:11" ht="409.5">
      <c r="D23">
        <v>11</v>
      </c>
      <c r="J23" t="s">
        <v>523</v>
      </c>
      <c r="K23" s="13" t="s">
        <v>524</v>
      </c>
    </row>
    <row r="24" spans="10:11" ht="409.5">
      <c r="J24" t="s">
        <v>525</v>
      </c>
      <c r="K24" s="13" t="s">
        <v>794</v>
      </c>
    </row>
    <row r="25" spans="10:11" ht="15">
      <c r="J25" t="s">
        <v>526</v>
      </c>
      <c r="K25" t="b">
        <v>0</v>
      </c>
    </row>
    <row r="26" spans="10:11" ht="15">
      <c r="J26" t="s">
        <v>791</v>
      </c>
      <c r="K26" t="s">
        <v>792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543</v>
      </c>
      <c r="B2" s="129" t="s">
        <v>544</v>
      </c>
      <c r="C2" s="67" t="s">
        <v>545</v>
      </c>
    </row>
    <row r="3" spans="1:3" ht="15">
      <c r="A3" s="128" t="s">
        <v>528</v>
      </c>
      <c r="B3" s="128" t="s">
        <v>528</v>
      </c>
      <c r="C3" s="36">
        <v>7</v>
      </c>
    </row>
    <row r="4" spans="1:3" ht="15">
      <c r="A4" s="128" t="s">
        <v>529</v>
      </c>
      <c r="B4" s="128" t="s">
        <v>529</v>
      </c>
      <c r="C4" s="36">
        <v>5</v>
      </c>
    </row>
    <row r="5" spans="1:3" ht="15">
      <c r="A5" s="128" t="s">
        <v>530</v>
      </c>
      <c r="B5" s="128" t="s">
        <v>530</v>
      </c>
      <c r="C5" s="36">
        <v>3</v>
      </c>
    </row>
    <row r="6" spans="1:3" ht="15">
      <c r="A6" s="128" t="s">
        <v>531</v>
      </c>
      <c r="B6" s="128" t="s">
        <v>531</v>
      </c>
      <c r="C6" s="36">
        <v>2</v>
      </c>
    </row>
    <row r="7" spans="1:3" ht="15">
      <c r="A7" s="128" t="s">
        <v>532</v>
      </c>
      <c r="B7" s="128" t="s">
        <v>532</v>
      </c>
      <c r="C7" s="36">
        <v>1</v>
      </c>
    </row>
    <row r="8" spans="1:3" ht="15">
      <c r="A8" s="128" t="s">
        <v>533</v>
      </c>
      <c r="B8" s="128" t="s">
        <v>533</v>
      </c>
      <c r="C8"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s>
  <sheetData>
    <row r="1" spans="1:14" ht="15" customHeight="1">
      <c r="A1" s="13" t="s">
        <v>550</v>
      </c>
      <c r="B1" s="13" t="s">
        <v>551</v>
      </c>
      <c r="C1" s="85" t="s">
        <v>552</v>
      </c>
      <c r="D1" s="85" t="s">
        <v>554</v>
      </c>
      <c r="E1" s="85" t="s">
        <v>553</v>
      </c>
      <c r="F1" s="85" t="s">
        <v>556</v>
      </c>
      <c r="G1" s="13" t="s">
        <v>555</v>
      </c>
      <c r="H1" s="13" t="s">
        <v>558</v>
      </c>
      <c r="I1" s="13" t="s">
        <v>557</v>
      </c>
      <c r="J1" s="13" t="s">
        <v>560</v>
      </c>
      <c r="K1" s="85" t="s">
        <v>559</v>
      </c>
      <c r="L1" s="85" t="s">
        <v>562</v>
      </c>
      <c r="M1" s="13" t="s">
        <v>561</v>
      </c>
      <c r="N1" s="13" t="s">
        <v>563</v>
      </c>
    </row>
    <row r="2" spans="1:14" ht="15">
      <c r="A2" s="89" t="s">
        <v>251</v>
      </c>
      <c r="B2" s="85">
        <v>1</v>
      </c>
      <c r="C2" s="85"/>
      <c r="D2" s="85"/>
      <c r="E2" s="85"/>
      <c r="F2" s="85"/>
      <c r="G2" s="89" t="s">
        <v>248</v>
      </c>
      <c r="H2" s="85">
        <v>1</v>
      </c>
      <c r="I2" s="89" t="s">
        <v>250</v>
      </c>
      <c r="J2" s="85">
        <v>1</v>
      </c>
      <c r="K2" s="85"/>
      <c r="L2" s="85"/>
      <c r="M2" s="89" t="s">
        <v>247</v>
      </c>
      <c r="N2" s="85">
        <v>1</v>
      </c>
    </row>
    <row r="3" spans="1:14" ht="15">
      <c r="A3" s="89" t="s">
        <v>250</v>
      </c>
      <c r="B3" s="85">
        <v>1</v>
      </c>
      <c r="C3" s="85"/>
      <c r="D3" s="85"/>
      <c r="E3" s="85"/>
      <c r="F3" s="85"/>
      <c r="G3" s="89" t="s">
        <v>249</v>
      </c>
      <c r="H3" s="85">
        <v>1</v>
      </c>
      <c r="I3" s="85"/>
      <c r="J3" s="85"/>
      <c r="K3" s="85"/>
      <c r="L3" s="85"/>
      <c r="M3" s="85"/>
      <c r="N3" s="85"/>
    </row>
    <row r="4" spans="1:14" ht="15">
      <c r="A4" s="89" t="s">
        <v>249</v>
      </c>
      <c r="B4" s="85">
        <v>1</v>
      </c>
      <c r="C4" s="85"/>
      <c r="D4" s="85"/>
      <c r="E4" s="85"/>
      <c r="F4" s="85"/>
      <c r="G4" s="89" t="s">
        <v>251</v>
      </c>
      <c r="H4" s="85">
        <v>1</v>
      </c>
      <c r="I4" s="85"/>
      <c r="J4" s="85"/>
      <c r="K4" s="85"/>
      <c r="L4" s="85"/>
      <c r="M4" s="85"/>
      <c r="N4" s="85"/>
    </row>
    <row r="5" spans="1:14" ht="15">
      <c r="A5" s="89" t="s">
        <v>248</v>
      </c>
      <c r="B5" s="85">
        <v>1</v>
      </c>
      <c r="C5" s="85"/>
      <c r="D5" s="85"/>
      <c r="E5" s="85"/>
      <c r="F5" s="85"/>
      <c r="G5" s="85"/>
      <c r="H5" s="85"/>
      <c r="I5" s="85"/>
      <c r="J5" s="85"/>
      <c r="K5" s="85"/>
      <c r="L5" s="85"/>
      <c r="M5" s="85"/>
      <c r="N5" s="85"/>
    </row>
    <row r="6" spans="1:14" ht="15">
      <c r="A6" s="89" t="s">
        <v>247</v>
      </c>
      <c r="B6" s="85">
        <v>1</v>
      </c>
      <c r="C6" s="85"/>
      <c r="D6" s="85"/>
      <c r="E6" s="85"/>
      <c r="F6" s="85"/>
      <c r="G6" s="85"/>
      <c r="H6" s="85"/>
      <c r="I6" s="85"/>
      <c r="J6" s="85"/>
      <c r="K6" s="85"/>
      <c r="L6" s="85"/>
      <c r="M6" s="85"/>
      <c r="N6" s="85"/>
    </row>
    <row r="9" spans="1:14" ht="15" customHeight="1">
      <c r="A9" s="13" t="s">
        <v>566</v>
      </c>
      <c r="B9" s="13" t="s">
        <v>551</v>
      </c>
      <c r="C9" s="85" t="s">
        <v>567</v>
      </c>
      <c r="D9" s="85" t="s">
        <v>554</v>
      </c>
      <c r="E9" s="85" t="s">
        <v>568</v>
      </c>
      <c r="F9" s="85" t="s">
        <v>556</v>
      </c>
      <c r="G9" s="13" t="s">
        <v>569</v>
      </c>
      <c r="H9" s="13" t="s">
        <v>558</v>
      </c>
      <c r="I9" s="13" t="s">
        <v>570</v>
      </c>
      <c r="J9" s="13" t="s">
        <v>560</v>
      </c>
      <c r="K9" s="85" t="s">
        <v>571</v>
      </c>
      <c r="L9" s="85" t="s">
        <v>562</v>
      </c>
      <c r="M9" s="13" t="s">
        <v>572</v>
      </c>
      <c r="N9" s="13" t="s">
        <v>563</v>
      </c>
    </row>
    <row r="10" spans="1:14" ht="15">
      <c r="A10" s="85" t="s">
        <v>252</v>
      </c>
      <c r="B10" s="85">
        <v>3</v>
      </c>
      <c r="C10" s="85"/>
      <c r="D10" s="85"/>
      <c r="E10" s="85"/>
      <c r="F10" s="85"/>
      <c r="G10" s="85" t="s">
        <v>253</v>
      </c>
      <c r="H10" s="85">
        <v>1</v>
      </c>
      <c r="I10" s="85" t="s">
        <v>252</v>
      </c>
      <c r="J10" s="85">
        <v>1</v>
      </c>
      <c r="K10" s="85"/>
      <c r="L10" s="85"/>
      <c r="M10" s="85" t="s">
        <v>252</v>
      </c>
      <c r="N10" s="85">
        <v>1</v>
      </c>
    </row>
    <row r="11" spans="1:14" ht="15">
      <c r="A11" s="85" t="s">
        <v>254</v>
      </c>
      <c r="B11" s="85">
        <v>1</v>
      </c>
      <c r="C11" s="85"/>
      <c r="D11" s="85"/>
      <c r="E11" s="85"/>
      <c r="F11" s="85"/>
      <c r="G11" s="85" t="s">
        <v>252</v>
      </c>
      <c r="H11" s="85">
        <v>1</v>
      </c>
      <c r="I11" s="85"/>
      <c r="J11" s="85"/>
      <c r="K11" s="85"/>
      <c r="L11" s="85"/>
      <c r="M11" s="85"/>
      <c r="N11" s="85"/>
    </row>
    <row r="12" spans="1:14" ht="15">
      <c r="A12" s="85" t="s">
        <v>253</v>
      </c>
      <c r="B12" s="85">
        <v>1</v>
      </c>
      <c r="C12" s="85"/>
      <c r="D12" s="85"/>
      <c r="E12" s="85"/>
      <c r="F12" s="85"/>
      <c r="G12" s="85" t="s">
        <v>254</v>
      </c>
      <c r="H12" s="85">
        <v>1</v>
      </c>
      <c r="I12" s="85"/>
      <c r="J12" s="85"/>
      <c r="K12" s="85"/>
      <c r="L12" s="85"/>
      <c r="M12" s="85"/>
      <c r="N12" s="85"/>
    </row>
    <row r="15" spans="1:14" ht="15" customHeight="1">
      <c r="A15" s="13" t="s">
        <v>575</v>
      </c>
      <c r="B15" s="13" t="s">
        <v>551</v>
      </c>
      <c r="C15" s="85" t="s">
        <v>576</v>
      </c>
      <c r="D15" s="85" t="s">
        <v>554</v>
      </c>
      <c r="E15" s="85" t="s">
        <v>577</v>
      </c>
      <c r="F15" s="85" t="s">
        <v>556</v>
      </c>
      <c r="G15" s="85" t="s">
        <v>578</v>
      </c>
      <c r="H15" s="85" t="s">
        <v>558</v>
      </c>
      <c r="I15" s="13" t="s">
        <v>579</v>
      </c>
      <c r="J15" s="13" t="s">
        <v>560</v>
      </c>
      <c r="K15" s="85" t="s">
        <v>580</v>
      </c>
      <c r="L15" s="85" t="s">
        <v>562</v>
      </c>
      <c r="M15" s="85" t="s">
        <v>581</v>
      </c>
      <c r="N15" s="85" t="s">
        <v>563</v>
      </c>
    </row>
    <row r="16" spans="1:14" ht="15">
      <c r="A16" s="85" t="s">
        <v>255</v>
      </c>
      <c r="B16" s="85">
        <v>2</v>
      </c>
      <c r="C16" s="85"/>
      <c r="D16" s="85"/>
      <c r="E16" s="85"/>
      <c r="F16" s="85"/>
      <c r="G16" s="85"/>
      <c r="H16" s="85"/>
      <c r="I16" s="85" t="s">
        <v>255</v>
      </c>
      <c r="J16" s="85">
        <v>2</v>
      </c>
      <c r="K16" s="85"/>
      <c r="L16" s="85"/>
      <c r="M16" s="85"/>
      <c r="N16" s="85"/>
    </row>
    <row r="19" spans="1:14" ht="15" customHeight="1">
      <c r="A19" s="13" t="s">
        <v>583</v>
      </c>
      <c r="B19" s="13" t="s">
        <v>551</v>
      </c>
      <c r="C19" s="13" t="s">
        <v>594</v>
      </c>
      <c r="D19" s="13" t="s">
        <v>554</v>
      </c>
      <c r="E19" s="13" t="s">
        <v>602</v>
      </c>
      <c r="F19" s="13" t="s">
        <v>556</v>
      </c>
      <c r="G19" s="13" t="s">
        <v>611</v>
      </c>
      <c r="H19" s="13" t="s">
        <v>558</v>
      </c>
      <c r="I19" s="13" t="s">
        <v>612</v>
      </c>
      <c r="J19" s="13" t="s">
        <v>560</v>
      </c>
      <c r="K19" s="13" t="s">
        <v>622</v>
      </c>
      <c r="L19" s="13" t="s">
        <v>562</v>
      </c>
      <c r="M19" s="13" t="s">
        <v>624</v>
      </c>
      <c r="N19" s="13" t="s">
        <v>563</v>
      </c>
    </row>
    <row r="20" spans="1:14" ht="15">
      <c r="A20" s="91" t="s">
        <v>584</v>
      </c>
      <c r="B20" s="91">
        <v>19</v>
      </c>
      <c r="C20" s="91" t="s">
        <v>589</v>
      </c>
      <c r="D20" s="91">
        <v>8</v>
      </c>
      <c r="E20" s="91" t="s">
        <v>592</v>
      </c>
      <c r="F20" s="91">
        <v>10</v>
      </c>
      <c r="G20" s="91" t="s">
        <v>589</v>
      </c>
      <c r="H20" s="91">
        <v>3</v>
      </c>
      <c r="I20" s="91" t="s">
        <v>613</v>
      </c>
      <c r="J20" s="91">
        <v>2</v>
      </c>
      <c r="K20" s="91" t="s">
        <v>623</v>
      </c>
      <c r="L20" s="91">
        <v>2</v>
      </c>
      <c r="M20" s="91" t="s">
        <v>589</v>
      </c>
      <c r="N20" s="91">
        <v>2</v>
      </c>
    </row>
    <row r="21" spans="1:14" ht="15">
      <c r="A21" s="91" t="s">
        <v>585</v>
      </c>
      <c r="B21" s="91">
        <v>23</v>
      </c>
      <c r="C21" s="91" t="s">
        <v>595</v>
      </c>
      <c r="D21" s="91">
        <v>7</v>
      </c>
      <c r="E21" s="91" t="s">
        <v>593</v>
      </c>
      <c r="F21" s="91">
        <v>10</v>
      </c>
      <c r="G21" s="91" t="s">
        <v>590</v>
      </c>
      <c r="H21" s="91">
        <v>3</v>
      </c>
      <c r="I21" s="91" t="s">
        <v>614</v>
      </c>
      <c r="J21" s="91">
        <v>2</v>
      </c>
      <c r="K21" s="91"/>
      <c r="L21" s="91"/>
      <c r="M21" s="91" t="s">
        <v>590</v>
      </c>
      <c r="N21" s="91">
        <v>2</v>
      </c>
    </row>
    <row r="22" spans="1:14" ht="15">
      <c r="A22" s="91" t="s">
        <v>586</v>
      </c>
      <c r="B22" s="91">
        <v>0</v>
      </c>
      <c r="C22" s="91" t="s">
        <v>596</v>
      </c>
      <c r="D22" s="91">
        <v>7</v>
      </c>
      <c r="E22" s="91" t="s">
        <v>603</v>
      </c>
      <c r="F22" s="91">
        <v>5</v>
      </c>
      <c r="G22" s="91" t="s">
        <v>591</v>
      </c>
      <c r="H22" s="91">
        <v>3</v>
      </c>
      <c r="I22" s="91" t="s">
        <v>615</v>
      </c>
      <c r="J22" s="91">
        <v>2</v>
      </c>
      <c r="K22" s="91"/>
      <c r="L22" s="91"/>
      <c r="M22" s="91" t="s">
        <v>591</v>
      </c>
      <c r="N22" s="91">
        <v>2</v>
      </c>
    </row>
    <row r="23" spans="1:14" ht="15">
      <c r="A23" s="91" t="s">
        <v>587</v>
      </c>
      <c r="B23" s="91">
        <v>446</v>
      </c>
      <c r="C23" s="91" t="s">
        <v>590</v>
      </c>
      <c r="D23" s="91">
        <v>7</v>
      </c>
      <c r="E23" s="91" t="s">
        <v>604</v>
      </c>
      <c r="F23" s="91">
        <v>5</v>
      </c>
      <c r="G23" s="91"/>
      <c r="H23" s="91"/>
      <c r="I23" s="91" t="s">
        <v>616</v>
      </c>
      <c r="J23" s="91">
        <v>2</v>
      </c>
      <c r="K23" s="91"/>
      <c r="L23" s="91"/>
      <c r="M23" s="91" t="s">
        <v>625</v>
      </c>
      <c r="N23" s="91">
        <v>2</v>
      </c>
    </row>
    <row r="24" spans="1:14" ht="15">
      <c r="A24" s="91" t="s">
        <v>588</v>
      </c>
      <c r="B24" s="91">
        <v>488</v>
      </c>
      <c r="C24" s="91" t="s">
        <v>591</v>
      </c>
      <c r="D24" s="91">
        <v>7</v>
      </c>
      <c r="E24" s="91" t="s">
        <v>605</v>
      </c>
      <c r="F24" s="91">
        <v>5</v>
      </c>
      <c r="G24" s="91"/>
      <c r="H24" s="91"/>
      <c r="I24" s="91" t="s">
        <v>617</v>
      </c>
      <c r="J24" s="91">
        <v>2</v>
      </c>
      <c r="K24" s="91"/>
      <c r="L24" s="91"/>
      <c r="M24" s="91" t="s">
        <v>626</v>
      </c>
      <c r="N24" s="91">
        <v>2</v>
      </c>
    </row>
    <row r="25" spans="1:14" ht="15">
      <c r="A25" s="91" t="s">
        <v>589</v>
      </c>
      <c r="B25" s="91">
        <v>18</v>
      </c>
      <c r="C25" s="91" t="s">
        <v>597</v>
      </c>
      <c r="D25" s="91">
        <v>7</v>
      </c>
      <c r="E25" s="91" t="s">
        <v>606</v>
      </c>
      <c r="F25" s="91">
        <v>5</v>
      </c>
      <c r="G25" s="91"/>
      <c r="H25" s="91"/>
      <c r="I25" s="91" t="s">
        <v>618</v>
      </c>
      <c r="J25" s="91">
        <v>2</v>
      </c>
      <c r="K25" s="91"/>
      <c r="L25" s="91"/>
      <c r="M25" s="91" t="s">
        <v>627</v>
      </c>
      <c r="N25" s="91">
        <v>2</v>
      </c>
    </row>
    <row r="26" spans="1:14" ht="15">
      <c r="A26" s="91" t="s">
        <v>590</v>
      </c>
      <c r="B26" s="91">
        <v>16</v>
      </c>
      <c r="C26" s="91" t="s">
        <v>598</v>
      </c>
      <c r="D26" s="91">
        <v>7</v>
      </c>
      <c r="E26" s="91" t="s">
        <v>607</v>
      </c>
      <c r="F26" s="91">
        <v>5</v>
      </c>
      <c r="G26" s="91"/>
      <c r="H26" s="91"/>
      <c r="I26" s="91" t="s">
        <v>619</v>
      </c>
      <c r="J26" s="91">
        <v>2</v>
      </c>
      <c r="K26" s="91"/>
      <c r="L26" s="91"/>
      <c r="M26" s="91" t="s">
        <v>628</v>
      </c>
      <c r="N26" s="91">
        <v>2</v>
      </c>
    </row>
    <row r="27" spans="1:14" ht="15">
      <c r="A27" s="91" t="s">
        <v>591</v>
      </c>
      <c r="B27" s="91">
        <v>16</v>
      </c>
      <c r="C27" s="91" t="s">
        <v>599</v>
      </c>
      <c r="D27" s="91">
        <v>7</v>
      </c>
      <c r="E27" s="91" t="s">
        <v>608</v>
      </c>
      <c r="F27" s="91">
        <v>5</v>
      </c>
      <c r="G27" s="91"/>
      <c r="H27" s="91"/>
      <c r="I27" s="91" t="s">
        <v>620</v>
      </c>
      <c r="J27" s="91">
        <v>2</v>
      </c>
      <c r="K27" s="91"/>
      <c r="L27" s="91"/>
      <c r="M27" s="91" t="s">
        <v>629</v>
      </c>
      <c r="N27" s="91">
        <v>2</v>
      </c>
    </row>
    <row r="28" spans="1:14" ht="15">
      <c r="A28" s="91" t="s">
        <v>592</v>
      </c>
      <c r="B28" s="91">
        <v>10</v>
      </c>
      <c r="C28" s="91" t="s">
        <v>600</v>
      </c>
      <c r="D28" s="91">
        <v>7</v>
      </c>
      <c r="E28" s="91" t="s">
        <v>609</v>
      </c>
      <c r="F28" s="91">
        <v>5</v>
      </c>
      <c r="G28" s="91"/>
      <c r="H28" s="91"/>
      <c r="I28" s="91" t="s">
        <v>621</v>
      </c>
      <c r="J28" s="91">
        <v>2</v>
      </c>
      <c r="K28" s="91"/>
      <c r="L28" s="91"/>
      <c r="M28" s="91" t="s">
        <v>630</v>
      </c>
      <c r="N28" s="91">
        <v>2</v>
      </c>
    </row>
    <row r="29" spans="1:14" ht="15">
      <c r="A29" s="91" t="s">
        <v>593</v>
      </c>
      <c r="B29" s="91">
        <v>10</v>
      </c>
      <c r="C29" s="91" t="s">
        <v>601</v>
      </c>
      <c r="D29" s="91">
        <v>7</v>
      </c>
      <c r="E29" s="91" t="s">
        <v>610</v>
      </c>
      <c r="F29" s="91">
        <v>5</v>
      </c>
      <c r="G29" s="91"/>
      <c r="H29" s="91"/>
      <c r="I29" s="91" t="s">
        <v>589</v>
      </c>
      <c r="J29" s="91">
        <v>2</v>
      </c>
      <c r="K29" s="91"/>
      <c r="L29" s="91"/>
      <c r="M29" s="91" t="s">
        <v>631</v>
      </c>
      <c r="N29" s="91">
        <v>2</v>
      </c>
    </row>
    <row r="32" spans="1:14" ht="15" customHeight="1">
      <c r="A32" s="13" t="s">
        <v>638</v>
      </c>
      <c r="B32" s="13" t="s">
        <v>551</v>
      </c>
      <c r="C32" s="13" t="s">
        <v>649</v>
      </c>
      <c r="D32" s="13" t="s">
        <v>554</v>
      </c>
      <c r="E32" s="13" t="s">
        <v>651</v>
      </c>
      <c r="F32" s="13" t="s">
        <v>556</v>
      </c>
      <c r="G32" s="13" t="s">
        <v>661</v>
      </c>
      <c r="H32" s="13" t="s">
        <v>558</v>
      </c>
      <c r="I32" s="13" t="s">
        <v>662</v>
      </c>
      <c r="J32" s="13" t="s">
        <v>560</v>
      </c>
      <c r="K32" s="85" t="s">
        <v>672</v>
      </c>
      <c r="L32" s="85" t="s">
        <v>562</v>
      </c>
      <c r="M32" s="13" t="s">
        <v>673</v>
      </c>
      <c r="N32" s="13" t="s">
        <v>563</v>
      </c>
    </row>
    <row r="33" spans="1:14" ht="15">
      <c r="A33" s="91" t="s">
        <v>639</v>
      </c>
      <c r="B33" s="91">
        <v>16</v>
      </c>
      <c r="C33" s="91" t="s">
        <v>642</v>
      </c>
      <c r="D33" s="91">
        <v>7</v>
      </c>
      <c r="E33" s="91" t="s">
        <v>641</v>
      </c>
      <c r="F33" s="91">
        <v>10</v>
      </c>
      <c r="G33" s="91" t="s">
        <v>639</v>
      </c>
      <c r="H33" s="91">
        <v>3</v>
      </c>
      <c r="I33" s="91" t="s">
        <v>663</v>
      </c>
      <c r="J33" s="91">
        <v>2</v>
      </c>
      <c r="K33" s="91"/>
      <c r="L33" s="91"/>
      <c r="M33" s="91" t="s">
        <v>639</v>
      </c>
      <c r="N33" s="91">
        <v>2</v>
      </c>
    </row>
    <row r="34" spans="1:14" ht="15">
      <c r="A34" s="91" t="s">
        <v>640</v>
      </c>
      <c r="B34" s="91">
        <v>16</v>
      </c>
      <c r="C34" s="91" t="s">
        <v>643</v>
      </c>
      <c r="D34" s="91">
        <v>7</v>
      </c>
      <c r="E34" s="91" t="s">
        <v>652</v>
      </c>
      <c r="F34" s="91">
        <v>5</v>
      </c>
      <c r="G34" s="91" t="s">
        <v>640</v>
      </c>
      <c r="H34" s="91">
        <v>3</v>
      </c>
      <c r="I34" s="91" t="s">
        <v>664</v>
      </c>
      <c r="J34" s="91">
        <v>2</v>
      </c>
      <c r="K34" s="91"/>
      <c r="L34" s="91"/>
      <c r="M34" s="91" t="s">
        <v>640</v>
      </c>
      <c r="N34" s="91">
        <v>2</v>
      </c>
    </row>
    <row r="35" spans="1:14" ht="15">
      <c r="A35" s="91" t="s">
        <v>641</v>
      </c>
      <c r="B35" s="91">
        <v>10</v>
      </c>
      <c r="C35" s="91" t="s">
        <v>639</v>
      </c>
      <c r="D35" s="91">
        <v>7</v>
      </c>
      <c r="E35" s="91" t="s">
        <v>653</v>
      </c>
      <c r="F35" s="91">
        <v>5</v>
      </c>
      <c r="G35" s="91"/>
      <c r="H35" s="91"/>
      <c r="I35" s="91" t="s">
        <v>665</v>
      </c>
      <c r="J35" s="91">
        <v>2</v>
      </c>
      <c r="K35" s="91"/>
      <c r="L35" s="91"/>
      <c r="M35" s="91" t="s">
        <v>674</v>
      </c>
      <c r="N35" s="91">
        <v>2</v>
      </c>
    </row>
    <row r="36" spans="1:14" ht="15">
      <c r="A36" s="91" t="s">
        <v>642</v>
      </c>
      <c r="B36" s="91">
        <v>7</v>
      </c>
      <c r="C36" s="91" t="s">
        <v>640</v>
      </c>
      <c r="D36" s="91">
        <v>7</v>
      </c>
      <c r="E36" s="91" t="s">
        <v>654</v>
      </c>
      <c r="F36" s="91">
        <v>5</v>
      </c>
      <c r="G36" s="91"/>
      <c r="H36" s="91"/>
      <c r="I36" s="91" t="s">
        <v>666</v>
      </c>
      <c r="J36" s="91">
        <v>2</v>
      </c>
      <c r="K36" s="91"/>
      <c r="L36" s="91"/>
      <c r="M36" s="91" t="s">
        <v>675</v>
      </c>
      <c r="N36" s="91">
        <v>2</v>
      </c>
    </row>
    <row r="37" spans="1:14" ht="15">
      <c r="A37" s="91" t="s">
        <v>643</v>
      </c>
      <c r="B37" s="91">
        <v>7</v>
      </c>
      <c r="C37" s="91" t="s">
        <v>644</v>
      </c>
      <c r="D37" s="91">
        <v>7</v>
      </c>
      <c r="E37" s="91" t="s">
        <v>655</v>
      </c>
      <c r="F37" s="91">
        <v>5</v>
      </c>
      <c r="G37" s="91"/>
      <c r="H37" s="91"/>
      <c r="I37" s="91" t="s">
        <v>667</v>
      </c>
      <c r="J37" s="91">
        <v>2</v>
      </c>
      <c r="K37" s="91"/>
      <c r="L37" s="91"/>
      <c r="M37" s="91" t="s">
        <v>676</v>
      </c>
      <c r="N37" s="91">
        <v>2</v>
      </c>
    </row>
    <row r="38" spans="1:14" ht="15">
      <c r="A38" s="91" t="s">
        <v>644</v>
      </c>
      <c r="B38" s="91">
        <v>7</v>
      </c>
      <c r="C38" s="91" t="s">
        <v>645</v>
      </c>
      <c r="D38" s="91">
        <v>7</v>
      </c>
      <c r="E38" s="91" t="s">
        <v>656</v>
      </c>
      <c r="F38" s="91">
        <v>5</v>
      </c>
      <c r="G38" s="91"/>
      <c r="H38" s="91"/>
      <c r="I38" s="91" t="s">
        <v>668</v>
      </c>
      <c r="J38" s="91">
        <v>2</v>
      </c>
      <c r="K38" s="91"/>
      <c r="L38" s="91"/>
      <c r="M38" s="91" t="s">
        <v>677</v>
      </c>
      <c r="N38" s="91">
        <v>2</v>
      </c>
    </row>
    <row r="39" spans="1:14" ht="15">
      <c r="A39" s="91" t="s">
        <v>645</v>
      </c>
      <c r="B39" s="91">
        <v>7</v>
      </c>
      <c r="C39" s="91" t="s">
        <v>646</v>
      </c>
      <c r="D39" s="91">
        <v>7</v>
      </c>
      <c r="E39" s="91" t="s">
        <v>657</v>
      </c>
      <c r="F39" s="91">
        <v>5</v>
      </c>
      <c r="G39" s="91"/>
      <c r="H39" s="91"/>
      <c r="I39" s="91" t="s">
        <v>669</v>
      </c>
      <c r="J39" s="91">
        <v>2</v>
      </c>
      <c r="K39" s="91"/>
      <c r="L39" s="91"/>
      <c r="M39" s="91" t="s">
        <v>678</v>
      </c>
      <c r="N39" s="91">
        <v>2</v>
      </c>
    </row>
    <row r="40" spans="1:14" ht="15">
      <c r="A40" s="91" t="s">
        <v>646</v>
      </c>
      <c r="B40" s="91">
        <v>7</v>
      </c>
      <c r="C40" s="91" t="s">
        <v>647</v>
      </c>
      <c r="D40" s="91">
        <v>7</v>
      </c>
      <c r="E40" s="91" t="s">
        <v>658</v>
      </c>
      <c r="F40" s="91">
        <v>5</v>
      </c>
      <c r="G40" s="91"/>
      <c r="H40" s="91"/>
      <c r="I40" s="91" t="s">
        <v>670</v>
      </c>
      <c r="J40" s="91">
        <v>2</v>
      </c>
      <c r="K40" s="91"/>
      <c r="L40" s="91"/>
      <c r="M40" s="91" t="s">
        <v>679</v>
      </c>
      <c r="N40" s="91">
        <v>2</v>
      </c>
    </row>
    <row r="41" spans="1:14" ht="15">
      <c r="A41" s="91" t="s">
        <v>647</v>
      </c>
      <c r="B41" s="91">
        <v>7</v>
      </c>
      <c r="C41" s="91" t="s">
        <v>648</v>
      </c>
      <c r="D41" s="91">
        <v>7</v>
      </c>
      <c r="E41" s="91" t="s">
        <v>659</v>
      </c>
      <c r="F41" s="91">
        <v>5</v>
      </c>
      <c r="G41" s="91"/>
      <c r="H41" s="91"/>
      <c r="I41" s="91" t="s">
        <v>671</v>
      </c>
      <c r="J41" s="91">
        <v>2</v>
      </c>
      <c r="K41" s="91"/>
      <c r="L41" s="91"/>
      <c r="M41" s="91" t="s">
        <v>680</v>
      </c>
      <c r="N41" s="91">
        <v>2</v>
      </c>
    </row>
    <row r="42" spans="1:14" ht="15">
      <c r="A42" s="91" t="s">
        <v>648</v>
      </c>
      <c r="B42" s="91">
        <v>7</v>
      </c>
      <c r="C42" s="91" t="s">
        <v>650</v>
      </c>
      <c r="D42" s="91">
        <v>7</v>
      </c>
      <c r="E42" s="91" t="s">
        <v>660</v>
      </c>
      <c r="F42" s="91">
        <v>5</v>
      </c>
      <c r="G42" s="91"/>
      <c r="H42" s="91"/>
      <c r="I42" s="91" t="s">
        <v>639</v>
      </c>
      <c r="J42" s="91">
        <v>2</v>
      </c>
      <c r="K42" s="91"/>
      <c r="L42" s="91"/>
      <c r="M42" s="91" t="s">
        <v>681</v>
      </c>
      <c r="N42" s="91">
        <v>2</v>
      </c>
    </row>
    <row r="45" spans="1:14" ht="15" customHeight="1">
      <c r="A45" s="13" t="s">
        <v>688</v>
      </c>
      <c r="B45" s="13" t="s">
        <v>551</v>
      </c>
      <c r="C45" s="85" t="s">
        <v>690</v>
      </c>
      <c r="D45" s="85" t="s">
        <v>554</v>
      </c>
      <c r="E45" s="85" t="s">
        <v>691</v>
      </c>
      <c r="F45" s="85" t="s">
        <v>556</v>
      </c>
      <c r="G45" s="85" t="s">
        <v>694</v>
      </c>
      <c r="H45" s="85" t="s">
        <v>558</v>
      </c>
      <c r="I45" s="85" t="s">
        <v>696</v>
      </c>
      <c r="J45" s="85" t="s">
        <v>560</v>
      </c>
      <c r="K45" s="13" t="s">
        <v>698</v>
      </c>
      <c r="L45" s="13" t="s">
        <v>562</v>
      </c>
      <c r="M45" s="85" t="s">
        <v>700</v>
      </c>
      <c r="N45" s="85" t="s">
        <v>563</v>
      </c>
    </row>
    <row r="46" spans="1:14" ht="15">
      <c r="A46" s="85" t="s">
        <v>232</v>
      </c>
      <c r="B46" s="85">
        <v>1</v>
      </c>
      <c r="C46" s="85"/>
      <c r="D46" s="85"/>
      <c r="E46" s="85"/>
      <c r="F46" s="85"/>
      <c r="G46" s="85"/>
      <c r="H46" s="85"/>
      <c r="I46" s="85"/>
      <c r="J46" s="85"/>
      <c r="K46" s="85" t="s">
        <v>232</v>
      </c>
      <c r="L46" s="85">
        <v>1</v>
      </c>
      <c r="M46" s="85"/>
      <c r="N46" s="85"/>
    </row>
    <row r="49" spans="1:14" ht="15" customHeight="1">
      <c r="A49" s="13" t="s">
        <v>689</v>
      </c>
      <c r="B49" s="13" t="s">
        <v>551</v>
      </c>
      <c r="C49" s="13" t="s">
        <v>692</v>
      </c>
      <c r="D49" s="13" t="s">
        <v>554</v>
      </c>
      <c r="E49" s="13" t="s">
        <v>693</v>
      </c>
      <c r="F49" s="13" t="s">
        <v>556</v>
      </c>
      <c r="G49" s="85" t="s">
        <v>695</v>
      </c>
      <c r="H49" s="85" t="s">
        <v>558</v>
      </c>
      <c r="I49" s="13" t="s">
        <v>697</v>
      </c>
      <c r="J49" s="13" t="s">
        <v>560</v>
      </c>
      <c r="K49" s="85" t="s">
        <v>699</v>
      </c>
      <c r="L49" s="85" t="s">
        <v>562</v>
      </c>
      <c r="M49" s="13" t="s">
        <v>701</v>
      </c>
      <c r="N49" s="13" t="s">
        <v>563</v>
      </c>
    </row>
    <row r="50" spans="1:14" ht="15">
      <c r="A50" s="85" t="s">
        <v>226</v>
      </c>
      <c r="B50" s="85">
        <v>6</v>
      </c>
      <c r="C50" s="85" t="s">
        <v>226</v>
      </c>
      <c r="D50" s="85">
        <v>6</v>
      </c>
      <c r="E50" s="85" t="s">
        <v>217</v>
      </c>
      <c r="F50" s="85">
        <v>4</v>
      </c>
      <c r="G50" s="85"/>
      <c r="H50" s="85"/>
      <c r="I50" s="85" t="s">
        <v>229</v>
      </c>
      <c r="J50" s="85">
        <v>1</v>
      </c>
      <c r="K50" s="85"/>
      <c r="L50" s="85"/>
      <c r="M50" s="85" t="s">
        <v>212</v>
      </c>
      <c r="N50" s="85">
        <v>1</v>
      </c>
    </row>
    <row r="51" spans="1:14" ht="15">
      <c r="A51" s="85" t="s">
        <v>217</v>
      </c>
      <c r="B51" s="85">
        <v>4</v>
      </c>
      <c r="C51" s="85"/>
      <c r="D51" s="85"/>
      <c r="E51" s="85"/>
      <c r="F51" s="85"/>
      <c r="G51" s="85"/>
      <c r="H51" s="85"/>
      <c r="I51" s="85"/>
      <c r="J51" s="85"/>
      <c r="K51" s="85"/>
      <c r="L51" s="85"/>
      <c r="M51" s="85"/>
      <c r="N51" s="85"/>
    </row>
    <row r="52" spans="1:14" ht="15">
      <c r="A52" s="85" t="s">
        <v>229</v>
      </c>
      <c r="B52" s="85">
        <v>1</v>
      </c>
      <c r="C52" s="85"/>
      <c r="D52" s="85"/>
      <c r="E52" s="85"/>
      <c r="F52" s="85"/>
      <c r="G52" s="85"/>
      <c r="H52" s="85"/>
      <c r="I52" s="85"/>
      <c r="J52" s="85"/>
      <c r="K52" s="85"/>
      <c r="L52" s="85"/>
      <c r="M52" s="85"/>
      <c r="N52" s="85"/>
    </row>
    <row r="53" spans="1:14" ht="15">
      <c r="A53" s="85" t="s">
        <v>212</v>
      </c>
      <c r="B53" s="85">
        <v>1</v>
      </c>
      <c r="C53" s="85"/>
      <c r="D53" s="85"/>
      <c r="E53" s="85"/>
      <c r="F53" s="85"/>
      <c r="G53" s="85"/>
      <c r="H53" s="85"/>
      <c r="I53" s="85"/>
      <c r="J53" s="85"/>
      <c r="K53" s="85"/>
      <c r="L53" s="85"/>
      <c r="M53" s="85"/>
      <c r="N53" s="85"/>
    </row>
    <row r="56" spans="1:14" ht="15" customHeight="1">
      <c r="A56" s="13" t="s">
        <v>704</v>
      </c>
      <c r="B56" s="13" t="s">
        <v>551</v>
      </c>
      <c r="C56" s="13" t="s">
        <v>705</v>
      </c>
      <c r="D56" s="13" t="s">
        <v>554</v>
      </c>
      <c r="E56" s="13" t="s">
        <v>706</v>
      </c>
      <c r="F56" s="13" t="s">
        <v>556</v>
      </c>
      <c r="G56" s="13" t="s">
        <v>707</v>
      </c>
      <c r="H56" s="13" t="s">
        <v>558</v>
      </c>
      <c r="I56" s="13" t="s">
        <v>708</v>
      </c>
      <c r="J56" s="13" t="s">
        <v>560</v>
      </c>
      <c r="K56" s="13" t="s">
        <v>709</v>
      </c>
      <c r="L56" s="13" t="s">
        <v>562</v>
      </c>
      <c r="M56" s="13" t="s">
        <v>710</v>
      </c>
      <c r="N56" s="13" t="s">
        <v>563</v>
      </c>
    </row>
    <row r="57" spans="1:14" ht="15">
      <c r="A57" s="125" t="s">
        <v>214</v>
      </c>
      <c r="B57" s="85">
        <v>140543</v>
      </c>
      <c r="C57" s="125" t="s">
        <v>223</v>
      </c>
      <c r="D57" s="85">
        <v>117717</v>
      </c>
      <c r="E57" s="125" t="s">
        <v>214</v>
      </c>
      <c r="F57" s="85">
        <v>140543</v>
      </c>
      <c r="G57" s="125" t="s">
        <v>231</v>
      </c>
      <c r="H57" s="85">
        <v>56025</v>
      </c>
      <c r="I57" s="125" t="s">
        <v>229</v>
      </c>
      <c r="J57" s="85">
        <v>5410</v>
      </c>
      <c r="K57" s="125" t="s">
        <v>232</v>
      </c>
      <c r="L57" s="85">
        <v>30019</v>
      </c>
      <c r="M57" s="125" t="s">
        <v>212</v>
      </c>
      <c r="N57" s="85">
        <v>125482</v>
      </c>
    </row>
    <row r="58" spans="1:14" ht="15">
      <c r="A58" s="125" t="s">
        <v>212</v>
      </c>
      <c r="B58" s="85">
        <v>125482</v>
      </c>
      <c r="C58" s="125" t="s">
        <v>224</v>
      </c>
      <c r="D58" s="85">
        <v>89878</v>
      </c>
      <c r="E58" s="125" t="s">
        <v>216</v>
      </c>
      <c r="F58" s="85">
        <v>38949</v>
      </c>
      <c r="G58" s="125" t="s">
        <v>219</v>
      </c>
      <c r="H58" s="85">
        <v>21296</v>
      </c>
      <c r="I58" s="125" t="s">
        <v>230</v>
      </c>
      <c r="J58" s="85">
        <v>1822</v>
      </c>
      <c r="K58" s="125" t="s">
        <v>220</v>
      </c>
      <c r="L58" s="85">
        <v>14103</v>
      </c>
      <c r="M58" s="125" t="s">
        <v>213</v>
      </c>
      <c r="N58" s="85">
        <v>1326</v>
      </c>
    </row>
    <row r="59" spans="1:14" ht="15">
      <c r="A59" s="125" t="s">
        <v>223</v>
      </c>
      <c r="B59" s="85">
        <v>117717</v>
      </c>
      <c r="C59" s="125" t="s">
        <v>226</v>
      </c>
      <c r="D59" s="85">
        <v>17043</v>
      </c>
      <c r="E59" s="125" t="s">
        <v>217</v>
      </c>
      <c r="F59" s="85">
        <v>11430</v>
      </c>
      <c r="G59" s="125" t="s">
        <v>228</v>
      </c>
      <c r="H59" s="85">
        <v>9412</v>
      </c>
      <c r="I59" s="125"/>
      <c r="J59" s="85"/>
      <c r="K59" s="125"/>
      <c r="L59" s="85"/>
      <c r="M59" s="125"/>
      <c r="N59" s="85"/>
    </row>
    <row r="60" spans="1:14" ht="15">
      <c r="A60" s="125" t="s">
        <v>224</v>
      </c>
      <c r="B60" s="85">
        <v>89878</v>
      </c>
      <c r="C60" s="125" t="s">
        <v>221</v>
      </c>
      <c r="D60" s="85">
        <v>5657</v>
      </c>
      <c r="E60" s="125" t="s">
        <v>215</v>
      </c>
      <c r="F60" s="85">
        <v>3646</v>
      </c>
      <c r="G60" s="125"/>
      <c r="H60" s="85"/>
      <c r="I60" s="125"/>
      <c r="J60" s="85"/>
      <c r="K60" s="125"/>
      <c r="L60" s="85"/>
      <c r="M60" s="125"/>
      <c r="N60" s="85"/>
    </row>
    <row r="61" spans="1:14" ht="15">
      <c r="A61" s="125" t="s">
        <v>231</v>
      </c>
      <c r="B61" s="85">
        <v>56025</v>
      </c>
      <c r="C61" s="125" t="s">
        <v>222</v>
      </c>
      <c r="D61" s="85">
        <v>3369</v>
      </c>
      <c r="E61" s="125" t="s">
        <v>218</v>
      </c>
      <c r="F61" s="85">
        <v>417</v>
      </c>
      <c r="G61" s="125"/>
      <c r="H61" s="85"/>
      <c r="I61" s="125"/>
      <c r="J61" s="85"/>
      <c r="K61" s="125"/>
      <c r="L61" s="85"/>
      <c r="M61" s="125"/>
      <c r="N61" s="85"/>
    </row>
    <row r="62" spans="1:14" ht="15">
      <c r="A62" s="125" t="s">
        <v>216</v>
      </c>
      <c r="B62" s="85">
        <v>38949</v>
      </c>
      <c r="C62" s="125" t="s">
        <v>225</v>
      </c>
      <c r="D62" s="85">
        <v>3020</v>
      </c>
      <c r="E62" s="125"/>
      <c r="F62" s="85"/>
      <c r="G62" s="125"/>
      <c r="H62" s="85"/>
      <c r="I62" s="125"/>
      <c r="J62" s="85"/>
      <c r="K62" s="125"/>
      <c r="L62" s="85"/>
      <c r="M62" s="125"/>
      <c r="N62" s="85"/>
    </row>
    <row r="63" spans="1:14" ht="15">
      <c r="A63" s="125" t="s">
        <v>232</v>
      </c>
      <c r="B63" s="85">
        <v>30019</v>
      </c>
      <c r="C63" s="125" t="s">
        <v>227</v>
      </c>
      <c r="D63" s="85">
        <v>1761</v>
      </c>
      <c r="E63" s="125"/>
      <c r="F63" s="85"/>
      <c r="G63" s="125"/>
      <c r="H63" s="85"/>
      <c r="I63" s="125"/>
      <c r="J63" s="85"/>
      <c r="K63" s="125"/>
      <c r="L63" s="85"/>
      <c r="M63" s="125"/>
      <c r="N63" s="85"/>
    </row>
    <row r="64" spans="1:14" ht="15">
      <c r="A64" s="125" t="s">
        <v>219</v>
      </c>
      <c r="B64" s="85">
        <v>21296</v>
      </c>
      <c r="C64" s="125"/>
      <c r="D64" s="85"/>
      <c r="E64" s="125"/>
      <c r="F64" s="85"/>
      <c r="G64" s="125"/>
      <c r="H64" s="85"/>
      <c r="I64" s="125"/>
      <c r="J64" s="85"/>
      <c r="K64" s="125"/>
      <c r="L64" s="85"/>
      <c r="M64" s="125"/>
      <c r="N64" s="85"/>
    </row>
    <row r="65" spans="1:14" ht="15">
      <c r="A65" s="125" t="s">
        <v>226</v>
      </c>
      <c r="B65" s="85">
        <v>17043</v>
      </c>
      <c r="C65" s="125"/>
      <c r="D65" s="85"/>
      <c r="E65" s="125"/>
      <c r="F65" s="85"/>
      <c r="G65" s="125"/>
      <c r="H65" s="85"/>
      <c r="I65" s="125"/>
      <c r="J65" s="85"/>
      <c r="K65" s="125"/>
      <c r="L65" s="85"/>
      <c r="M65" s="125"/>
      <c r="N65" s="85"/>
    </row>
    <row r="66" spans="1:14" ht="15">
      <c r="A66" s="125" t="s">
        <v>220</v>
      </c>
      <c r="B66" s="85">
        <v>14103</v>
      </c>
      <c r="C66" s="125"/>
      <c r="D66" s="85"/>
      <c r="E66" s="125"/>
      <c r="F66" s="85"/>
      <c r="G66" s="125"/>
      <c r="H66" s="85"/>
      <c r="I66" s="125"/>
      <c r="J66" s="85"/>
      <c r="K66" s="125"/>
      <c r="L66" s="85"/>
      <c r="M66" s="125"/>
      <c r="N66" s="85"/>
    </row>
  </sheetData>
  <hyperlinks>
    <hyperlink ref="A2" r:id="rId1" display="https://www.jobs.as/job/19383591/Senior-Internal-Communications-Adviser/"/>
    <hyperlink ref="A3" r:id="rId2" display="https://www.stuff.co.nz/business/farming/113835372/bankrupt-farmers-back-need-for-farm-debt-mediation"/>
    <hyperlink ref="A4" r:id="rId3" display="https://farmersweekly.co.nz/section/agribusiness/view/mpi-were-very-sorry"/>
    <hyperlink ref="A5" r:id="rId4" display="https://www.parliament.nz/en/pb/sc/submissions-and-advice/document/52SCPP_EVI_82702_PP2844/ministry-for-primary-industries"/>
    <hyperlink ref="A6" r:id="rId5" display="https://www.nzherald.co.nz/business/news/article.cfm?c_id=3&amp;objectid=12246057&amp;utm_source=twitter%26utm_medium%3Dsocial%26utm_campaign%3Dnzh_tw%20"/>
    <hyperlink ref="G2" r:id="rId6" display="https://www.parliament.nz/en/pb/sc/submissions-and-advice/document/52SCPP_EVI_82702_PP2844/ministry-for-primary-industries"/>
    <hyperlink ref="G3" r:id="rId7" display="https://farmersweekly.co.nz/section/agribusiness/view/mpi-were-very-sorry"/>
    <hyperlink ref="G4" r:id="rId8" display="https://www.jobs.as/job/19383591/Senior-Internal-Communications-Adviser/"/>
    <hyperlink ref="I2" r:id="rId9" display="https://www.stuff.co.nz/business/farming/113835372/bankrupt-farmers-back-need-for-farm-debt-mediation"/>
    <hyperlink ref="M2" r:id="rId10" display="https://www.nzherald.co.nz/business/news/article.cfm?c_id=3&amp;objectid=12246057&amp;utm_source=twitter%26utm_medium%3Dsocial%26utm_campaign%3Dnzh_tw%20"/>
  </hyperlinks>
  <printOptions/>
  <pageMargins left="0.7" right="0.7" top="0.75" bottom="0.75" header="0.3" footer="0.3"/>
  <pageSetup orientation="portrait" paperSize="9"/>
  <tableParts>
    <tablePart r:id="rId11"/>
    <tablePart r:id="rId14"/>
    <tablePart r:id="rId18"/>
    <tablePart r:id="rId12"/>
    <tablePart r:id="rId15"/>
    <tablePart r:id="rId13"/>
    <tablePart r:id="rId16"/>
    <tablePart r:id="rId1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2019-07-12T17:30:29Z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